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E215FFF4-33F8-4DCF-AA93-0B33CEE767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. de Rendimiento Fin" sheetId="3" r:id="rId1"/>
    <sheet name="Hoja1" sheetId="11" state="hidden" r:id="rId2"/>
    <sheet name="Hoja2" sheetId="12" state="hidden" r:id="rId3"/>
    <sheet name="Hoja4" sheetId="13" state="hidden" r:id="rId4"/>
    <sheet name="Hoja5" sheetId="14" state="hidden" r:id="rId5"/>
    <sheet name="Hoja6" sheetId="15" state="hidden" r:id="rId6"/>
    <sheet name="Hoja7" sheetId="16" state="hidden" r:id="rId7"/>
    <sheet name="Hoja8" sheetId="17" state="hidden" r:id="rId8"/>
    <sheet name="Hoja9" sheetId="18" state="hidden" r:id="rId9"/>
    <sheet name="Cambio del Patrimonio" sheetId="4" r:id="rId10"/>
    <sheet name="Flujo de Efectivo" sheetId="5" r:id="rId11"/>
    <sheet name="NOTAS 7 AL 48 " sheetId="8" state="hidden" r:id="rId12"/>
  </sheets>
  <definedNames>
    <definedName name="_xlnm.Print_Area" localSheetId="11">'NOTAS 7 AL 48 '!$A$2:$J$349</definedName>
    <definedName name="MyExchangeRate">#REF!</definedName>
    <definedName name="OLE_LINK1" localSheetId="11">'NOTAS 7 AL 48 '!$B$5</definedName>
    <definedName name="OLE_LINK3" localSheetId="11">'NOTAS 7 AL 48 '!#REF!</definedName>
    <definedName name="OLE_LINK4" localSheetId="11">'NOTAS 7 AL 48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4" i="8" l="1"/>
  <c r="G64" i="8"/>
  <c r="H64" i="8"/>
  <c r="F64" i="8"/>
  <c r="F57" i="8"/>
  <c r="J57" i="8" s="1"/>
  <c r="G57" i="8"/>
  <c r="H57" i="8"/>
  <c r="B18" i="3"/>
  <c r="J52" i="8" l="1"/>
  <c r="B23" i="5"/>
  <c r="B21" i="5"/>
  <c r="B22" i="5"/>
  <c r="F283" i="8"/>
  <c r="H45" i="8"/>
  <c r="F167" i="8"/>
  <c r="H15" i="8"/>
  <c r="F15" i="8"/>
  <c r="H337" i="8"/>
  <c r="H283" i="8"/>
  <c r="D18" i="3" s="1"/>
  <c r="H223" i="8"/>
  <c r="D19" i="5" s="1"/>
  <c r="F223" i="8"/>
  <c r="H207" i="8"/>
  <c r="D16" i="3" s="1"/>
  <c r="F207" i="8"/>
  <c r="B16" i="3" s="1"/>
  <c r="H178" i="8"/>
  <c r="F178" i="8"/>
  <c r="H167" i="8"/>
  <c r="J79" i="8"/>
  <c r="D19" i="3" s="1"/>
  <c r="D20" i="5" l="1"/>
  <c r="B20" i="5"/>
  <c r="F45" i="8" l="1"/>
  <c r="F282" i="8" s="1"/>
  <c r="F289" i="8"/>
  <c r="B19" i="3" l="1"/>
  <c r="F138" i="8" l="1"/>
  <c r="F150" i="8"/>
  <c r="B13" i="5" s="1"/>
  <c r="G16" i="4" l="1"/>
  <c r="G17" i="4"/>
  <c r="G18" i="4"/>
  <c r="G19" i="4"/>
  <c r="G10" i="4"/>
  <c r="G11" i="4"/>
  <c r="G12" i="4"/>
  <c r="G13" i="4"/>
  <c r="D59" i="5"/>
  <c r="B59" i="5"/>
  <c r="B43" i="5" l="1"/>
  <c r="F94" i="8"/>
  <c r="H94" i="8"/>
  <c r="F105" i="8"/>
  <c r="H105" i="8"/>
  <c r="B12" i="3"/>
  <c r="H140" i="8"/>
  <c r="F290" i="8" l="1"/>
  <c r="F337" i="8" l="1"/>
  <c r="H290" i="8" l="1"/>
  <c r="D13" i="5"/>
  <c r="H112" i="8"/>
  <c r="F121" i="8"/>
  <c r="H121" i="8"/>
  <c r="B10" i="3"/>
  <c r="H150" i="8"/>
  <c r="D10" i="3" s="1"/>
  <c r="D11" i="3"/>
  <c r="B20" i="3"/>
  <c r="I337" i="8"/>
  <c r="B19" i="5"/>
  <c r="D17" i="3"/>
  <c r="D12" i="3"/>
  <c r="B18" i="5" l="1"/>
  <c r="D20" i="3"/>
  <c r="D18" i="5"/>
  <c r="B17" i="3"/>
  <c r="D14" i="5"/>
  <c r="D27" i="5" l="1"/>
  <c r="B11" i="3"/>
  <c r="B13" i="3" s="1"/>
  <c r="B14" i="5"/>
  <c r="B27" i="5" s="1"/>
  <c r="D21" i="3" l="1"/>
  <c r="B21" i="3"/>
  <c r="B22" i="3" l="1"/>
  <c r="F112" i="8"/>
  <c r="F20" i="4" l="1"/>
  <c r="G20" i="4" s="1"/>
  <c r="F137" i="8"/>
  <c r="F140" i="8" l="1"/>
  <c r="D43" i="5"/>
  <c r="D60" i="5" s="1"/>
  <c r="D62" i="5" l="1"/>
  <c r="D13" i="3"/>
  <c r="D22" i="3" s="1"/>
  <c r="G14" i="4" l="1"/>
  <c r="F15" i="4"/>
  <c r="F21" i="4" s="1"/>
  <c r="C15" i="4" l="1"/>
  <c r="C21" i="4" l="1"/>
  <c r="G21" i="4" s="1"/>
  <c r="G15" i="4"/>
  <c r="B60" i="5" l="1"/>
  <c r="B62" i="5" s="1"/>
</calcChain>
</file>

<file path=xl/sharedStrings.xml><?xml version="1.0" encoding="utf-8"?>
<sst xmlns="http://schemas.openxmlformats.org/spreadsheetml/2006/main" count="425" uniqueCount="359">
  <si>
    <t>Capital</t>
  </si>
  <si>
    <t>Estado de Rendimiento Financiero</t>
  </si>
  <si>
    <t>Impuestos</t>
  </si>
  <si>
    <t>Ingresos por transacciones con contraprestación</t>
  </si>
  <si>
    <t>Transferencias y donaciones</t>
  </si>
  <si>
    <t>Recargos, multas y otros ingresos</t>
  </si>
  <si>
    <t>Total ingresos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</si>
  <si>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</si>
  <si>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</si>
  <si>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</si>
  <si>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</si>
  <si>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Otros gastos</t>
  </si>
  <si>
    <t>Total gastos</t>
  </si>
  <si>
    <t>Resultado del período (ahorro / desahorro)</t>
  </si>
  <si>
    <t>Estado de Cambio de Activo Neto / Patrimonio</t>
  </si>
  <si>
    <t>(Valores en RD$)</t>
  </si>
  <si>
    <t>Capital Aportado</t>
  </si>
  <si>
    <t>Cambios en Políticas Contables</t>
  </si>
  <si>
    <t>Revaluación</t>
  </si>
  <si>
    <t>Resultados Acumulados</t>
  </si>
  <si>
    <t>Ajuste al patrimonio</t>
  </si>
  <si>
    <t>Resultado del período</t>
  </si>
  <si>
    <t>Efecto del gasto de depreciación de los activos revaluados</t>
  </si>
  <si>
    <t>Total Activos Netos / Patrimonio</t>
  </si>
  <si>
    <t>Estado de Flujo de Efectivo</t>
  </si>
  <si>
    <t>Flujo de efectivo procedentes de actividades operativas</t>
  </si>
  <si>
    <t>Cobros impuestos</t>
  </si>
  <si>
    <t>Contribuciones de la seguridad social</t>
  </si>
  <si>
    <t>Otros cobros</t>
  </si>
  <si>
    <t>Pagos a proveedores</t>
  </si>
  <si>
    <t>Otros pagos</t>
  </si>
  <si>
    <t>Flujos de efectivo netos de las actividades de operación</t>
  </si>
  <si>
    <t>Flujos de efectivo de las actividades de inversión</t>
  </si>
  <si>
    <t>Cobros por venta de propiedad, planta y equipo</t>
  </si>
  <si>
    <t>Cobros por venta de intangibles y otros activos de largo plazo</t>
  </si>
  <si>
    <t>Pagos por adquisición de propiedad, planta y equipo</t>
  </si>
  <si>
    <t>Flujos de efectivo netos por las actividades de inversión</t>
  </si>
  <si>
    <t>Flujos de efectivo de las actividades de financiación</t>
  </si>
  <si>
    <t>Cobro por préstamos, pagarés, hipotecas</t>
  </si>
  <si>
    <t>Cobro por aporte de accionista</t>
  </si>
  <si>
    <t>Pago reembolso en efectivo de los montos recibidos en préstamos, pagarés, hipotecas</t>
  </si>
  <si>
    <t>Flujos de efectivo netos por las actividades de financiación</t>
  </si>
  <si>
    <t>Efectivo y equivalentes al efectivo al final del periodo</t>
  </si>
  <si>
    <t xml:space="preserve">Cambio en políticas contables </t>
  </si>
  <si>
    <t>Revaluación de Propiedad, planta y equipo</t>
  </si>
  <si>
    <t>Cobros por venta de bienes y servicios y arrendamientos</t>
  </si>
  <si>
    <t xml:space="preserve"> Cobros de subvenciones, transferencias, y otras asignaciones </t>
  </si>
  <si>
    <t>Cobros de seguros por primas, reclamos y otros</t>
  </si>
  <si>
    <t xml:space="preserve"> Cobros de intereses financieros</t>
  </si>
  <si>
    <t>Cobros por contratos mantenidos para negocios o intercambio</t>
  </si>
  <si>
    <t>Pagos a los trabajadores o en beneficio de ellos</t>
  </si>
  <si>
    <t>Pagos de pensiones y jubilaciones</t>
  </si>
  <si>
    <t xml:space="preserve">Pagos por contribuciones a la seguridad social </t>
  </si>
  <si>
    <t xml:space="preserve"> Pagos de intereses</t>
  </si>
  <si>
    <t>Pagos por contratos mantenidos para negocios o intercambio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</si>
  <si>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</si>
  <si>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</si>
  <si>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</si>
  <si>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</si>
  <si>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</si>
  <si>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</si>
  <si>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>Pagos por costos de construcciones y desarrollos en proceso</t>
  </si>
  <si>
    <t xml:space="preserve">Pagos por conceptos de contratos a futuro, a plazo, opciones o permuta </t>
  </si>
  <si>
    <t xml:space="preserve">Cobro de los arrendatarios por contratos de arrendamientos financieros 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</si>
  <si>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</si>
  <si>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</si>
  <si>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</si>
  <si>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</si>
  <si>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 xml:space="preserve">Incremento/(Disminución) neta en el efectivo y equivalentes al efectivo </t>
  </si>
  <si>
    <t>Efectivo y equivalentes al efectivo al principio del periodo</t>
  </si>
  <si>
    <t>Firma del Enc. Administrativo</t>
  </si>
  <si>
    <t>Firma del Contador.</t>
  </si>
  <si>
    <t xml:space="preserve">Resultados positivos (ahorro)/negativo (desahorro) </t>
  </si>
  <si>
    <t>Patrimonio Neto</t>
  </si>
  <si>
    <t>_______________________________</t>
  </si>
  <si>
    <t>Firma del Director  o Presidente</t>
  </si>
  <si>
    <t>Firma del Financiero</t>
  </si>
  <si>
    <t>Firma del Contador</t>
  </si>
  <si>
    <t>___________________________</t>
  </si>
  <si>
    <t>________________________________</t>
  </si>
  <si>
    <t>Firma del Director o Presidente</t>
  </si>
  <si>
    <t>Transferencias</t>
  </si>
  <si>
    <t>Terreno</t>
  </si>
  <si>
    <t>Infraestructura</t>
  </si>
  <si>
    <t>Maq. Y Equipos</t>
  </si>
  <si>
    <t>Total</t>
  </si>
  <si>
    <t>Adiciones</t>
  </si>
  <si>
    <t>Retiros</t>
  </si>
  <si>
    <t>Saldo al final del periodo</t>
  </si>
  <si>
    <t xml:space="preserve">Dep. Acum. al inicio del periodo  </t>
  </si>
  <si>
    <t>Cargo del periodo</t>
  </si>
  <si>
    <t>Nota# 48 Compromisos y contingencias</t>
  </si>
  <si>
    <t>Compromisos</t>
  </si>
  <si>
    <t>Al 31 de diciembre de 20X2 y 20X1 la (nombre de la Institución) mantiene los siguientes compromisos con terceros:</t>
  </si>
  <si>
    <t>a)</t>
  </si>
  <si>
    <t>b)</t>
  </si>
  <si>
    <t xml:space="preserve">Contingencias </t>
  </si>
  <si>
    <t>Al 31 de diciembre de 20x2 y 20x1 la (nombre de la Institución) mantiene las siguientes contingencias:</t>
  </si>
  <si>
    <t>Nota #7 Efectivo y equivalentes de efectivo.</t>
  </si>
  <si>
    <t>Const. En Proceso</t>
  </si>
  <si>
    <t>Superávit revaluación</t>
  </si>
  <si>
    <t xml:space="preserve">Descripción                                                                                   </t>
  </si>
  <si>
    <t xml:space="preserve">Descripción                                                                              </t>
  </si>
  <si>
    <t xml:space="preserve">                                                                                                           </t>
  </si>
  <si>
    <t xml:space="preserve">Descripción                                                                                  </t>
  </si>
  <si>
    <t xml:space="preserve">Descripción                                                                                       </t>
  </si>
  <si>
    <t xml:space="preserve">Sueldos                                                                                                 </t>
  </si>
  <si>
    <t>Nota #8 Inventarios</t>
  </si>
  <si>
    <t>Incentivos y Escalafon</t>
  </si>
  <si>
    <t>Personal Contratado e igualado</t>
  </si>
  <si>
    <t>Suplencias</t>
  </si>
  <si>
    <t>Sueldo Anual No.13</t>
  </si>
  <si>
    <t>Proporcion de vacaciones no disfrutadas</t>
  </si>
  <si>
    <t>Compensacion por horas extraordinarias</t>
  </si>
  <si>
    <t>Prima de transporte</t>
  </si>
  <si>
    <t>Bono por desempeño a servidores de carrera</t>
  </si>
  <si>
    <t>Compensacion por cumplimiento de indicadores</t>
  </si>
  <si>
    <t>Teléfono local</t>
  </si>
  <si>
    <t>Servicios de Internet y televisión por cable</t>
  </si>
  <si>
    <t>Energía eléctrica</t>
  </si>
  <si>
    <t>Agua</t>
  </si>
  <si>
    <t>Recolección de residuos sólidos</t>
  </si>
  <si>
    <t>Publicidad y Propaganda</t>
  </si>
  <si>
    <t>Alimentos y bebidas para personas</t>
  </si>
  <si>
    <t xml:space="preserve">Alimentos para animales </t>
  </si>
  <si>
    <t>Productos forestales</t>
  </si>
  <si>
    <t>Acabados y textiles</t>
  </si>
  <si>
    <t>Prendas de vestir</t>
  </si>
  <si>
    <t>Calzados</t>
  </si>
  <si>
    <t>Papel de escritorio</t>
  </si>
  <si>
    <t xml:space="preserve">Productos de papel y cartón </t>
  </si>
  <si>
    <t>Productos de Artes Gráficas</t>
  </si>
  <si>
    <t>Cueros y pieles</t>
  </si>
  <si>
    <t>Llantas y neumáticos</t>
  </si>
  <si>
    <t>Artículos de caucho</t>
  </si>
  <si>
    <t>Artículos de Plásticos</t>
  </si>
  <si>
    <t xml:space="preserve"> Productos de vidrio </t>
  </si>
  <si>
    <t>Productos de porcelana</t>
  </si>
  <si>
    <t xml:space="preserve">Productos ferrosos </t>
  </si>
  <si>
    <t>Productos no ferrosos</t>
  </si>
  <si>
    <t>Estructuras metálicas acabadas</t>
  </si>
  <si>
    <t>Herramientas menores</t>
  </si>
  <si>
    <t>Accesorio de Metal</t>
  </si>
  <si>
    <t>Gasolina</t>
  </si>
  <si>
    <t>Gasoil</t>
  </si>
  <si>
    <t>Kerosén</t>
  </si>
  <si>
    <t>Gas GLP</t>
  </si>
  <si>
    <t>Aceites y Grasas</t>
  </si>
  <si>
    <t>Lubricantes</t>
  </si>
  <si>
    <t xml:space="preserve">Productos químicos de uso personal </t>
  </si>
  <si>
    <t>Otros productos Químicos</t>
  </si>
  <si>
    <t>Pinturas,Lacas,Barnices, Diluyentes…</t>
  </si>
  <si>
    <t>Materiales de limpiezas</t>
  </si>
  <si>
    <t xml:space="preserve">Útiles de escritorio, oficina, informática y de enseñanza </t>
  </si>
  <si>
    <t xml:space="preserve">Útiles menores médico-quirúrgicos </t>
  </si>
  <si>
    <t>Útiles de cocina y comedor</t>
  </si>
  <si>
    <t>Productos eléctricos y a fines</t>
  </si>
  <si>
    <t>Otros productos y accesorios menores</t>
  </si>
  <si>
    <t>Productos y utiles Nip</t>
  </si>
  <si>
    <t>Productos y utiles de defensa y seguridad</t>
  </si>
  <si>
    <t>Bonos para útiles diversos</t>
  </si>
  <si>
    <t>Viáticos dentro del País</t>
  </si>
  <si>
    <t>Viáticos fuera del País</t>
  </si>
  <si>
    <t>Alquileres y rentas de edificios</t>
  </si>
  <si>
    <t xml:space="preserve">Alquiler de equipo de oficina y muebles </t>
  </si>
  <si>
    <t>Alquiler de equipo para computación</t>
  </si>
  <si>
    <t>Otros alquileres</t>
  </si>
  <si>
    <t>Seguros de bienes muebles</t>
  </si>
  <si>
    <t>Seguros de personas</t>
  </si>
  <si>
    <t>Mantenimiento y reparación de muebles y equipos de  oficina</t>
  </si>
  <si>
    <t>Mantenimiento y Rep. de equipo de transp, tracción y elevación</t>
  </si>
  <si>
    <t>Servicios de mantenimiento, reparación, desmonte e  instalación</t>
  </si>
  <si>
    <t>Comisiones y gastos bancarios</t>
  </si>
  <si>
    <t>Servicios de capacitación</t>
  </si>
  <si>
    <t>Servicios de alimentación</t>
  </si>
  <si>
    <t>Compensaciones Especiales</t>
  </si>
  <si>
    <t>Piedra, arcilla y arena</t>
  </si>
  <si>
    <t>Insecticidas, fumigantes y otros</t>
  </si>
  <si>
    <t>Productos de cemento</t>
  </si>
  <si>
    <t xml:space="preserve">Pasajes </t>
  </si>
  <si>
    <t>Fletes</t>
  </si>
  <si>
    <t>Alquiler de equipo de comunicación</t>
  </si>
  <si>
    <t>Limpieza e higiene</t>
  </si>
  <si>
    <t>Eventos generales</t>
  </si>
  <si>
    <t>Festividades</t>
  </si>
  <si>
    <t>Otros servicios tecnicos profesionales</t>
  </si>
  <si>
    <t>Servicios funerarios y gastos conexos</t>
  </si>
  <si>
    <t>Acabados textiles</t>
  </si>
  <si>
    <t>Productos de papel y carton</t>
  </si>
  <si>
    <t>Productos de artes graficas</t>
  </si>
  <si>
    <t>Llantas y neumaticos</t>
  </si>
  <si>
    <t>Productos de caucho</t>
  </si>
  <si>
    <t>Articulos de plastico</t>
  </si>
  <si>
    <t>Otros productos quimicos</t>
  </si>
  <si>
    <t>Material de limpieza</t>
  </si>
  <si>
    <t>Utiles de escritorio, oficina e informatica</t>
  </si>
  <si>
    <t>Alimentos para animales</t>
  </si>
  <si>
    <t>Otros repuestos y accesorios menores</t>
  </si>
  <si>
    <t>Productos electricos y afines</t>
  </si>
  <si>
    <t>Productos metalicos</t>
  </si>
  <si>
    <t>Total Ingresos Captación Directa</t>
  </si>
  <si>
    <t>Total Otros ingresos</t>
  </si>
  <si>
    <t>Total Otros Gastos</t>
  </si>
  <si>
    <t xml:space="preserve">Cuenta  Banreservas   Operativa (010-500042-6)                                        </t>
  </si>
  <si>
    <t xml:space="preserve">Otros Aportes </t>
  </si>
  <si>
    <t xml:space="preserve">            </t>
  </si>
  <si>
    <t xml:space="preserve">Cuenta Tesoro Cuota  (No.010-0100102001)                                     </t>
  </si>
  <si>
    <t xml:space="preserve">Cuenta Tesoro Disponibilidad (No.01-00102000) </t>
  </si>
  <si>
    <t>Total a Efectivo Equivalente a Efectivo.</t>
  </si>
  <si>
    <t xml:space="preserve">Cuenta Tesoro Captación Directa (No.999027000)                                         </t>
  </si>
  <si>
    <t xml:space="preserve">Cuenta Tesoro Emiratos  (CI 7297 Prevención a Des. Y Temp. Ciclonica)                    </t>
  </si>
  <si>
    <t>respectivamente,  es como sigue:</t>
  </si>
  <si>
    <t>Total Retenciones por Pagar</t>
  </si>
  <si>
    <t>Otros(</t>
  </si>
  <si>
    <t>Ajuste a la  depreación</t>
  </si>
  <si>
    <t xml:space="preserve">Total Otros Pagos por Trasnferencias </t>
  </si>
  <si>
    <t>Otros Pagos por  Transferencias</t>
  </si>
  <si>
    <t>Depreciación</t>
  </si>
  <si>
    <t xml:space="preserve">Capital </t>
  </si>
  <si>
    <t>Firma del Director  o  Presidente</t>
  </si>
  <si>
    <t>Defensa Civil</t>
  </si>
  <si>
    <t xml:space="preserve">Ajuste a Resultados Acumulados </t>
  </si>
  <si>
    <t xml:space="preserve"> composición del Capital de la Institución es como sigue:</t>
  </si>
  <si>
    <t xml:space="preserve">Sub-Total Transferencia del Gobierno </t>
  </si>
  <si>
    <t xml:space="preserve">Retenciones  del 5%  Adquisición de Bienes y Servicios </t>
  </si>
  <si>
    <t xml:space="preserve"> </t>
  </si>
  <si>
    <t>Contribuciones Por Pagar</t>
  </si>
  <si>
    <t xml:space="preserve">producto de Transferencias  para Gastos de Capital del Gobierno Dominicano, Donaciones en efectivo de Gobiernos Extranjeros para gastos de Capital </t>
  </si>
  <si>
    <t xml:space="preserve"> ajustes al patrimonio por depreciaciones dejadas de registrar,  por Incorporación de Activos, Ajustes a las Depreciaciones, por lo que  la </t>
  </si>
  <si>
    <t>Total Benficios a Empleados a Corto Plazo</t>
  </si>
  <si>
    <t>Resultado Acumulado</t>
  </si>
  <si>
    <t>Transferencias Corrientes de la Administración Central  ( Directo a Cuenta Operativa )</t>
  </si>
  <si>
    <t xml:space="preserve">Prestación de  Servicos </t>
  </si>
  <si>
    <t xml:space="preserve">Pagos a otras entidades  (Transferencias) </t>
  </si>
  <si>
    <t xml:space="preserve"> Devolucion de Subsidios Mat. Y  Enfermedad Común</t>
  </si>
  <si>
    <t>Prestaciones Laborales</t>
  </si>
  <si>
    <t>Prestaciones laborales por desvinculacion</t>
  </si>
  <si>
    <t>Compensacion por servicios de seguridad</t>
  </si>
  <si>
    <t>Alquiler de equipos electricos</t>
  </si>
  <si>
    <t>Otros servicios de mantenimiento</t>
  </si>
  <si>
    <t>Servicios de catering</t>
  </si>
  <si>
    <t>Productos medicinales para uso veterinario</t>
  </si>
  <si>
    <t>Productos de yeso</t>
  </si>
  <si>
    <t>Mob. y equipos de ofic. Y otros</t>
  </si>
  <si>
    <t xml:space="preserve">Equipos Transporte </t>
  </si>
  <si>
    <t>Personal de carácter temporal</t>
  </si>
  <si>
    <t>Sueldo temporal a personal fijo en cargos de carrera</t>
  </si>
  <si>
    <t>Libros, revistas y periódicos</t>
  </si>
  <si>
    <t>Productos medicinales para uso humano</t>
  </si>
  <si>
    <t>Útiles y materiales escolares y de enseñanzas</t>
  </si>
  <si>
    <t>Respuestos</t>
  </si>
  <si>
    <t>Pago deuda administrativa</t>
  </si>
  <si>
    <t>Licencias informaticas</t>
  </si>
  <si>
    <t>Otras contrataciones de servicios</t>
  </si>
  <si>
    <t>Servicios de Ingeniería, arquitectura, investigaciones y análisis de factibilidad</t>
  </si>
  <si>
    <t>Nota #9 Propiedad planta y equipo</t>
  </si>
  <si>
    <t>Descripción</t>
  </si>
  <si>
    <t>Sobregiro bancario</t>
  </si>
  <si>
    <t>Ingresos (Nota  15, 16 y 17)</t>
  </si>
  <si>
    <t>Gastos (Notas  18, 19, 20, 21 y  22  )</t>
  </si>
  <si>
    <t>Total de Sobregiro bancario</t>
  </si>
  <si>
    <t>Saldo al 31 de diciembre de 2021</t>
  </si>
  <si>
    <t>Disminucion de cuentas por pagar</t>
  </si>
  <si>
    <t>Aumento de cuentas por pagar</t>
  </si>
  <si>
    <t>Prop. planta y equipos neto (2022)</t>
  </si>
  <si>
    <t>2022</t>
  </si>
  <si>
    <t>Saldo al 31 de diciembre de 2022</t>
  </si>
  <si>
    <t>Transferencias Corrientes de la Administración Central (Aporte para pago de incentivo por cumplimiento de indicadores 2021)</t>
  </si>
  <si>
    <t xml:space="preserve"> Adiciones de años anteriores  (Recursos disponible de la Defensa Civil al 31/12/2021 al presupuesto correspondiente al 2022, según oficio de autorización del Ministro de Hacienda No. MH-2022-002277)</t>
  </si>
  <si>
    <t>Productos y utiles varion n.i.p</t>
  </si>
  <si>
    <t>Libros, revistas y periodicos</t>
  </si>
  <si>
    <t>Cuenta Fondo Reponible de la Defensa Civil (960-404306-9)</t>
  </si>
  <si>
    <t>Otras Trasferencias Corrientes  a cuenta operativa</t>
  </si>
  <si>
    <t>Cuenta Tesoro Disponibilidad Fondo de Emergencias (5011008000)</t>
  </si>
  <si>
    <t>Cuenta Tesoro Cuota Fondo de Emergencias (5011008001)</t>
  </si>
  <si>
    <t xml:space="preserve">Sueldos, Jornales y Viaticos por Pagar </t>
  </si>
  <si>
    <t>Pago de porcentaje por desvinculación de cargo</t>
  </si>
  <si>
    <t>Otras gratificaciones</t>
  </si>
  <si>
    <t>Contribuciones al seguro de salud</t>
  </si>
  <si>
    <t>Contribuciones al seguro de pensiones</t>
  </si>
  <si>
    <t>Contribuciones al seguro de riesgo laboral</t>
  </si>
  <si>
    <t>Útiles destinados a actividades deportivas, culturales y recreativas</t>
  </si>
  <si>
    <t>Productos y útiles veterinarios</t>
  </si>
  <si>
    <t>Productos y  útiles diversos</t>
  </si>
  <si>
    <t>Ayudas y donaciones ocasionales a hogares y personas</t>
  </si>
  <si>
    <t>Transferencias corrientes a Empresas del Sector Privado</t>
  </si>
  <si>
    <t>Transferencias corrientes programadas a asociaciones sin fines de lucro</t>
  </si>
  <si>
    <t>Otras transferencias corrientes a instituciones
descentralizadas y autónomas no financieras</t>
  </si>
  <si>
    <t>Transferencias corrientes a Organismos Internacionales</t>
  </si>
  <si>
    <t>Impresión, encuadernación y rotulación</t>
  </si>
  <si>
    <t>Mantenimiento y reparaciones menores en edificaciones</t>
  </si>
  <si>
    <t>Mantenimiento y reparación de instalaciones eléctricas</t>
  </si>
  <si>
    <t>Mantenimiento y reparación de equipos tecnología e información</t>
  </si>
  <si>
    <t>Servicios jurídicos</t>
  </si>
  <si>
    <t>Fumigacion</t>
  </si>
  <si>
    <t xml:space="preserve">PENDIENTE </t>
  </si>
  <si>
    <t>Útiles menores médico quirúrgicos y de laboratorio</t>
  </si>
  <si>
    <t>Repuestos</t>
  </si>
  <si>
    <t>Productos y útiles de defensa y seguridad</t>
  </si>
  <si>
    <t xml:space="preserve">Aportes a  las oficinas Provinciales de la Defensa Civil </t>
  </si>
  <si>
    <t xml:space="preserve">Un detalle de Otros Ingresos  son producto, de Aportes directos a oficinas  Provinciales de la institución, Créditos Tesorería por Subsidios por  Maternidad y  Enfermedad Común,   </t>
  </si>
  <si>
    <t>Las notas en las páginas 7 a 14 son parte integral de estos Estados Financieros.</t>
  </si>
  <si>
    <t xml:space="preserve">          Las notas en las páginas 7 a 14 son parte integral de estos Estados Financieros.</t>
  </si>
  <si>
    <t>Nota # 10 Sobregiro bancario</t>
  </si>
  <si>
    <t>Nota # 11 Cuentas por Pagar a Corto Plazo</t>
  </si>
  <si>
    <t>Nota# 12 Retenciones y acumulaciones por pagar</t>
  </si>
  <si>
    <t>Nota#13  Beneficios a empleados a corto plazo</t>
  </si>
  <si>
    <t>Nota# 14 Activos Netos/Patrimonio</t>
  </si>
  <si>
    <t>Nota# 15 Ingresos por Transacciones con Contraprestaciones</t>
  </si>
  <si>
    <t xml:space="preserve">Nota# 16 Transferencia y donaciones </t>
  </si>
  <si>
    <t xml:space="preserve">Nota# 17 Recargos, multas y otros ingresos </t>
  </si>
  <si>
    <t xml:space="preserve"> Nota #18 Sueldos, Salarios y beneficios a empleados</t>
  </si>
  <si>
    <t>Nota# 19 Subvenciones y otros pagos por transferencias</t>
  </si>
  <si>
    <t>Nota# 20 Suministro y materiales para consumo</t>
  </si>
  <si>
    <t xml:space="preserve">Nota# 21 Gastos de depreciación y amortización </t>
  </si>
  <si>
    <t xml:space="preserve">Nota# 22 Otros gastos </t>
  </si>
  <si>
    <t>Un detalle del efectivo y equivalente de efectivo al 31 de diciembre de 2023 y 2022 es como sigue:</t>
  </si>
  <si>
    <t>Un detalle de las partidas de inventario al 31 de diciembre de 2023 y 2022 es como sigue:</t>
  </si>
  <si>
    <t>Saldo Inicial (2023)</t>
  </si>
  <si>
    <t>Prop. planta y equipos neto (2023)</t>
  </si>
  <si>
    <t>Saldo  Inicial  (2022)</t>
  </si>
  <si>
    <t>Personal de carácter eventual</t>
  </si>
  <si>
    <t xml:space="preserve">Total de Sueldos Salarios y Beneficios pagados </t>
  </si>
  <si>
    <t>Hilados fibras y telas</t>
  </si>
  <si>
    <t xml:space="preserve">Productos abrasivos </t>
  </si>
  <si>
    <t>Total de Suministros y Materiales para consumo</t>
  </si>
  <si>
    <t>Un detalle de las propiedades plantas y equipos al 2023, 2022 de la Defensa Civil es como sigue:</t>
  </si>
  <si>
    <t>Un detalle de la cuenta subvenciones y otros pagos por transferencia al 31 de diciembre de 2023 y 2022,  corresponde a transferencia realizada en el  para cubrir gastos de las oficinas provinciales de la institucion y  para el pago de membrecia a el Centro de Coordinación para la Prevención de los Desastres en América Central y República Dominicana (CEPREDENAC) es un organismo regional de carácter intergubernamental, perteneciente al Sistema de la Integración Centroamericana SICA como Secretaría Especializada.</t>
  </si>
  <si>
    <t>2023</t>
  </si>
  <si>
    <t>Saldo al 31 de diciembre de 2023</t>
  </si>
  <si>
    <t>Un detalle de las retenciones y acumulaciones por pagar, corresponden al 5%  de la Adquisición de Bienes y Servicios al 31 de diciembre de 2023 y 2022 es como sigue:</t>
  </si>
  <si>
    <t>Del ejercicio terminado al 31 de diciembre de 2023 y 2022</t>
  </si>
  <si>
    <t>Cuenta Tesoro Cuota Institucional Adiciones  (9995027001)</t>
  </si>
  <si>
    <r>
      <t xml:space="preserve">Un detalle de los gastos de suministro y materiales para consumo al  31 de diciembre de </t>
    </r>
    <r>
      <rPr>
        <b/>
        <sz val="11"/>
        <color theme="1"/>
        <rFont val="Calibri"/>
        <family val="2"/>
        <scheme val="minor"/>
      </rPr>
      <t xml:space="preserve">2023 </t>
    </r>
    <r>
      <rPr>
        <sz val="11"/>
        <color theme="1"/>
        <rFont val="Calibri"/>
        <family val="2"/>
        <scheme val="minor"/>
      </rPr>
      <t xml:space="preserve">y </t>
    </r>
    <r>
      <rPr>
        <b/>
        <sz val="11"/>
        <color theme="1"/>
        <rFont val="Calibri"/>
        <family val="2"/>
        <scheme val="minor"/>
      </rPr>
      <t>2022</t>
    </r>
    <r>
      <rPr>
        <sz val="11"/>
        <color theme="1"/>
        <rFont val="Calibri"/>
        <family val="2"/>
        <scheme val="minor"/>
      </rPr>
      <t xml:space="preserve">, ascendierón  a un monto de </t>
    </r>
  </si>
  <si>
    <t>Un detalle de los gastos de depreciación y amortización al  31 de diciembre de 2023 y 2022 es como sigue:</t>
  </si>
  <si>
    <t>Al 31 de diciembre de 2023 y 2022 la Defensa Civil  mantenía  464 y 458 empleados respectivamente.</t>
  </si>
  <si>
    <r>
      <rPr>
        <b/>
        <sz val="11"/>
        <color theme="1"/>
        <rFont val="Calibri"/>
        <family val="2"/>
        <scheme val="minor"/>
      </rPr>
      <t xml:space="preserve"> RD$2,819,509.39</t>
    </r>
    <r>
      <rPr>
        <sz val="11"/>
        <color theme="1"/>
        <rFont val="Calibri"/>
        <family val="2"/>
        <scheme val="minor"/>
      </rPr>
      <t xml:space="preserve"> es como sigue:</t>
    </r>
  </si>
  <si>
    <r>
      <t xml:space="preserve">asi como  Sobrantes de  Aportes para Gastos de Operativos,  y  Otros aportes  al 31 de diciembre de </t>
    </r>
    <r>
      <rPr>
        <b/>
        <sz val="11"/>
        <color theme="1"/>
        <rFont val="Calibri"/>
        <family val="2"/>
        <scheme val="minor"/>
      </rPr>
      <t>2023</t>
    </r>
    <r>
      <rPr>
        <sz val="11"/>
        <color theme="1"/>
        <rFont val="Calibri"/>
        <family val="2"/>
        <scheme val="minor"/>
      </rPr>
      <t xml:space="preserve"> y</t>
    </r>
    <r>
      <rPr>
        <b/>
        <sz val="11"/>
        <color theme="1"/>
        <rFont val="Calibri"/>
        <family val="2"/>
        <scheme val="minor"/>
      </rPr>
      <t xml:space="preserve"> 2022</t>
    </r>
    <r>
      <rPr>
        <sz val="11"/>
        <color theme="1"/>
        <rFont val="Calibri"/>
        <family val="2"/>
        <scheme val="minor"/>
      </rPr>
      <t>, ascendieton a la suma de</t>
    </r>
    <r>
      <rPr>
        <b/>
        <sz val="11"/>
        <color theme="1"/>
        <rFont val="Calibri"/>
        <family val="2"/>
        <scheme val="minor"/>
      </rPr>
      <t xml:space="preserve"> RD$1,682,988.02</t>
    </r>
    <r>
      <rPr>
        <sz val="11"/>
        <color theme="1"/>
        <rFont val="Calibri"/>
        <family val="2"/>
        <scheme val="minor"/>
      </rPr>
      <t xml:space="preserve"> y</t>
    </r>
  </si>
  <si>
    <t xml:space="preserve">Un detalle de los ingresos por transferencias al 31 de diciembre de 2023 y 2022, producto de Transferencias otorgadas por el Gobierno Dominicano,  </t>
  </si>
  <si>
    <t xml:space="preserve">Un detalle de los ingresos por Transacciones con Contraprestaciones al  31 de diciembre  de 2023 y 2022, producto de  la Captación Directa por la Prestación </t>
  </si>
  <si>
    <r>
      <t>de Servicios de Supervición Estaciones de Expendio de Combustibles,  ascendieton a la suma de</t>
    </r>
    <r>
      <rPr>
        <b/>
        <sz val="11"/>
        <color theme="1"/>
        <rFont val="Calibri"/>
        <family val="2"/>
        <scheme val="minor"/>
      </rPr>
      <t xml:space="preserve"> RD$20,020,000.00  </t>
    </r>
    <r>
      <rPr>
        <sz val="11"/>
        <color theme="1"/>
        <rFont val="Calibri"/>
        <family val="2"/>
        <scheme val="minor"/>
      </rPr>
      <t xml:space="preserve">y </t>
    </r>
    <r>
      <rPr>
        <b/>
        <sz val="11"/>
        <color theme="1"/>
        <rFont val="Calibri"/>
        <family val="2"/>
        <scheme val="minor"/>
      </rPr>
      <t>RD$19,545,000.00</t>
    </r>
    <r>
      <rPr>
        <sz val="11"/>
        <color theme="1"/>
        <rFont val="Calibri"/>
        <family val="2"/>
        <scheme val="minor"/>
      </rPr>
      <t>,  es como sigue:</t>
    </r>
  </si>
  <si>
    <t>Otros Proveedores Directos a Pagar a Corto Plazo por Clasificar del sector privado y publico</t>
  </si>
  <si>
    <t>Proveedores Directos interno a Pagar a Corto Plazo del sector privado y publico</t>
  </si>
  <si>
    <r>
      <t>y Donaciones de Gobiernos Extranjeros, ascendieron a la suma de RD$</t>
    </r>
    <r>
      <rPr>
        <b/>
        <sz val="11"/>
        <color theme="1"/>
        <rFont val="Calibri"/>
        <family val="2"/>
        <scheme val="minor"/>
      </rPr>
      <t xml:space="preserve">217,535,483.00 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 xml:space="preserve"> 262,851,582.94</t>
    </r>
    <r>
      <rPr>
        <sz val="11"/>
        <color theme="1"/>
        <rFont val="Calibri"/>
        <family val="2"/>
        <scheme val="minor"/>
      </rPr>
      <t xml:space="preserve">  respectivamente, es como sigue:</t>
    </r>
  </si>
  <si>
    <t>Transferencias de capital de la Administración Central (Aporte para compra de Camioneta, a utilizar en Provincia  Sanchez Ramirez)</t>
  </si>
  <si>
    <t>Transferencias de capital de la Administración Central (Extra-Presupuestarias Sigef )</t>
  </si>
  <si>
    <t>Transferencias Corrientes y de capital de la Administración Central (Presupuesto Aprobado 2023 y 2022 SIGEF)</t>
  </si>
  <si>
    <t>Transferencia corriente del Fondo de calamidades y Emergencias Públicas (Aporte para atender zonas afectadas por Huracan Fiona) 2022 y aporte para atender efectos de la tormenta tropical no. 22, correspondiente al 2023 SIGEF</t>
  </si>
  <si>
    <t>Transferencias Corrientes de la Administración Central  (Presupuesto Reformulado 2023 y 2022 SIGEF)</t>
  </si>
  <si>
    <r>
      <t>Un detalle de los Beneficios a Empleados a Corto Plazo   al 31 de diciembre de</t>
    </r>
    <r>
      <rPr>
        <b/>
        <sz val="11"/>
        <color theme="1"/>
        <rFont val="Calibri"/>
        <family val="2"/>
        <scheme val="minor"/>
      </rPr>
      <t xml:space="preserve"> 2023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>2022</t>
    </r>
    <r>
      <rPr>
        <sz val="11"/>
        <color theme="1"/>
        <rFont val="Calibri"/>
        <family val="2"/>
        <scheme val="minor"/>
      </rPr>
      <t xml:space="preserve">, representado por ascendierón a la suma de </t>
    </r>
    <r>
      <rPr>
        <b/>
        <sz val="11"/>
        <color theme="1"/>
        <rFont val="Calibri"/>
        <family val="2"/>
        <scheme val="minor"/>
      </rPr>
      <t xml:space="preserve">RD$2,008,535 </t>
    </r>
    <r>
      <rPr>
        <sz val="11"/>
        <color theme="1"/>
        <rFont val="Calibri"/>
        <family val="2"/>
        <scheme val="minor"/>
      </rPr>
      <t xml:space="preserve">y </t>
    </r>
    <r>
      <rPr>
        <b/>
        <sz val="11"/>
        <color theme="1"/>
        <rFont val="Calibri"/>
        <family val="2"/>
        <scheme val="minor"/>
      </rPr>
      <t xml:space="preserve">RD$1,714,013 </t>
    </r>
  </si>
  <si>
    <r>
      <t>Un detalle de Otros Gastos  al  31 de diciembre de</t>
    </r>
    <r>
      <rPr>
        <b/>
        <sz val="11"/>
        <color theme="1"/>
        <rFont val="Calibri"/>
        <family val="2"/>
        <scheme val="minor"/>
      </rPr>
      <t xml:space="preserve"> 2023 </t>
    </r>
    <r>
      <rPr>
        <sz val="11"/>
        <color theme="1"/>
        <rFont val="Calibri"/>
        <family val="2"/>
        <scheme val="minor"/>
      </rPr>
      <t xml:space="preserve">y </t>
    </r>
    <r>
      <rPr>
        <b/>
        <sz val="11"/>
        <color theme="1"/>
        <rFont val="Calibri"/>
        <family val="2"/>
        <scheme val="minor"/>
      </rPr>
      <t>2022</t>
    </r>
    <r>
      <rPr>
        <sz val="11"/>
        <color theme="1"/>
        <rFont val="Calibri"/>
        <family val="2"/>
        <scheme val="minor"/>
      </rPr>
      <t xml:space="preserve">  que ascendierón a la suma de  </t>
    </r>
    <r>
      <rPr>
        <b/>
        <sz val="11"/>
        <color theme="1"/>
        <rFont val="Calibri"/>
        <family val="2"/>
        <scheme val="minor"/>
      </rPr>
      <t>RD$46,289,683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>RD$53,830,262</t>
    </r>
    <r>
      <rPr>
        <sz val="11"/>
        <color theme="1"/>
        <rFont val="Calibri"/>
        <family val="2"/>
        <scheme val="minor"/>
      </rPr>
      <t>,  es  como sigue:</t>
    </r>
  </si>
  <si>
    <r>
      <rPr>
        <b/>
        <sz val="11"/>
        <color theme="1"/>
        <rFont val="Calibri"/>
        <family val="2"/>
        <scheme val="minor"/>
      </rPr>
      <t>RD$32,259,588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>RD$36,045,463</t>
    </r>
    <r>
      <rPr>
        <sz val="11"/>
        <color theme="1"/>
        <rFont val="Calibri"/>
        <family val="2"/>
        <scheme val="minor"/>
      </rPr>
      <t xml:space="preserve"> es como sigue:</t>
    </r>
  </si>
  <si>
    <r>
      <t xml:space="preserve">Un detalle de los sobregiros bancarios al 31 de diciembre del 2023 y 2022 ascendió a la suma de </t>
    </r>
    <r>
      <rPr>
        <b/>
        <sz val="11"/>
        <color theme="1"/>
        <rFont val="Times New Roman"/>
        <family val="1"/>
      </rPr>
      <t xml:space="preserve">RD$ 95,757 y RD$1,210,672 </t>
    </r>
    <r>
      <rPr>
        <sz val="11"/>
        <color theme="1"/>
        <rFont val="Times New Roman"/>
        <family val="1"/>
      </rPr>
      <t>respectivamente, es como sigue.</t>
    </r>
  </si>
  <si>
    <t>Un detalle de las cuentas sueldos, salarios, beneficios a empleados al 31 de diciembre  2023 y 2022, ascendierón a la suma de RD$142,294,388 y RD$153,816,020,  es como sigue:</t>
  </si>
  <si>
    <t>Direfencia del inventario anterior y del periodo</t>
  </si>
  <si>
    <r>
      <t xml:space="preserve">Al 31 de diciembre de </t>
    </r>
    <r>
      <rPr>
        <b/>
        <sz val="11"/>
        <color theme="1"/>
        <rFont val="Calibri"/>
        <family val="2"/>
        <scheme val="minor"/>
      </rPr>
      <t xml:space="preserve">2023 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 xml:space="preserve"> 2022</t>
    </r>
    <r>
      <rPr>
        <sz val="11"/>
        <color theme="1"/>
        <rFont val="Calibri"/>
        <family val="2"/>
        <scheme val="minor"/>
      </rPr>
      <t xml:space="preserve">,  Ajustado de la Defensa Civil, tiene un balance  de </t>
    </r>
    <r>
      <rPr>
        <b/>
        <sz val="11"/>
        <color theme="1"/>
        <rFont val="Calibri"/>
        <family val="2"/>
        <scheme val="minor"/>
      </rPr>
      <t xml:space="preserve">RD$68,294,382 y RD$78,997,252 </t>
    </r>
    <r>
      <rPr>
        <sz val="11"/>
        <color theme="1"/>
        <rFont val="Calibri"/>
        <family val="2"/>
        <scheme val="minor"/>
      </rPr>
      <t xml:space="preserve">respectivamente, </t>
    </r>
  </si>
  <si>
    <t>Transferencias corrientes (Corresponde a Recursos Transferidos a Directores Provinciales de la institución para gastos corrientes)</t>
  </si>
  <si>
    <r>
      <rPr>
        <b/>
        <sz val="11"/>
        <color theme="1"/>
        <rFont val="Calibri"/>
        <family val="2"/>
        <scheme val="minor"/>
      </rPr>
      <t>Nota aclaratoria:</t>
    </r>
    <r>
      <rPr>
        <sz val="11"/>
        <color theme="1"/>
        <rFont val="Calibri"/>
        <family val="2"/>
        <scheme val="minor"/>
      </rPr>
      <t xml:space="preserve"> se puede observar una diferencia en el total de activos que refleja el cuadro de bienes en adiciones por valor de RD$ 11,749,292 , y el total invertido en activos por valor de RD$ 11,035,748, esto se debe porque la Defensa Civil recibió una donación de bienes, los mismos ya registrados en el SIAB, como corresponde.</t>
    </r>
  </si>
  <si>
    <r>
      <t xml:space="preserve">Un detalle de las Cuentas por Pagar a Corto Plazo, al 31 de diciembre de </t>
    </r>
    <r>
      <rPr>
        <b/>
        <sz val="11"/>
        <rFont val="Calibri"/>
        <family val="2"/>
        <scheme val="minor"/>
      </rPr>
      <t xml:space="preserve">2023 </t>
    </r>
    <r>
      <rPr>
        <sz val="11"/>
        <rFont val="Calibri"/>
        <family val="2"/>
        <scheme val="minor"/>
      </rPr>
      <t xml:space="preserve">y </t>
    </r>
    <r>
      <rPr>
        <b/>
        <sz val="11"/>
        <rFont val="Calibri"/>
        <family val="2"/>
        <scheme val="minor"/>
      </rPr>
      <t>2022</t>
    </r>
    <r>
      <rPr>
        <sz val="11"/>
        <rFont val="Calibri"/>
        <family val="2"/>
        <scheme val="minor"/>
      </rPr>
      <t xml:space="preserve"> ascendierón a la suma de </t>
    </r>
    <r>
      <rPr>
        <b/>
        <sz val="11"/>
        <rFont val="Calibri"/>
        <family val="2"/>
        <scheme val="minor"/>
      </rPr>
      <t xml:space="preserve">RD$22,217,541  </t>
    </r>
    <r>
      <rPr>
        <sz val="11"/>
        <rFont val="Calibri"/>
        <family val="2"/>
        <scheme val="minor"/>
      </rPr>
      <t xml:space="preserve">y </t>
    </r>
    <r>
      <rPr>
        <b/>
        <sz val="11"/>
        <rFont val="Calibri"/>
        <family val="2"/>
        <scheme val="minor"/>
      </rPr>
      <t>RD$31,951,805,</t>
    </r>
    <r>
      <rPr>
        <sz val="11"/>
        <rFont val="Calibri"/>
        <family val="2"/>
        <scheme val="minor"/>
      </rPr>
      <t xml:space="preserve">  es como sigue: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</si>
</sst>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_-* #.##0.00\ _€_-;\-* #.##0.00\ _€_-;_-* &quot;-&quot;??\ _€_-;_-@_-"/>
    <numFmt numFmtId="167" formatCode="_-* #,##0.00_-;\-* #,##0.00_-;_-* &quot;-&quot;??_-;_-@_-"/>
    <numFmt numFmtId="168" formatCode="_-&quot;RD$&quot;* #,##0.00_-;\-&quot;RD$&quot;* #,##0.00_-;_-&quot;RD$&quot;* &quot;-&quot;??_-;_-@_-"/>
    <numFmt numFmtId="169" formatCode="#,##0.0000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31F20"/>
      <name val="Times New Roman"/>
      <family val="1"/>
    </font>
    <font>
      <b/>
      <sz val="12"/>
      <color rgb="FF231F2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231F2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6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3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1" fillId="0" borderId="0" xfId="1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5" fillId="0" borderId="0" xfId="0" applyFont="1"/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center" vertical="center"/>
    </xf>
    <xf numFmtId="0" fontId="7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Font="1"/>
    <xf numFmtId="165" fontId="2" fillId="0" borderId="0" xfId="1" applyFont="1" applyAlignment="1">
      <alignment horizontal="center" vertical="center" wrapText="1"/>
    </xf>
    <xf numFmtId="165" fontId="3" fillId="0" borderId="0" xfId="1" applyFont="1" applyAlignment="1">
      <alignment horizontal="center" vertical="center" wrapText="1"/>
    </xf>
    <xf numFmtId="43" fontId="1" fillId="0" borderId="0" xfId="0" applyNumberFormat="1" applyFont="1"/>
    <xf numFmtId="43" fontId="5" fillId="0" borderId="0" xfId="0" applyNumberFormat="1" applyFont="1"/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3" borderId="0" xfId="0" applyFont="1" applyFill="1" applyAlignment="1">
      <alignment horizontal="left" vertical="center"/>
    </xf>
    <xf numFmtId="4" fontId="2" fillId="3" borderId="0" xfId="0" applyNumberFormat="1" applyFont="1" applyFill="1" applyAlignment="1">
      <alignment horizontal="right" vertical="center"/>
    </xf>
    <xf numFmtId="4" fontId="2" fillId="3" borderId="0" xfId="0" applyNumberFormat="1" applyFont="1" applyFill="1" applyBorder="1" applyAlignment="1">
      <alignment horizontal="right" vertical="center"/>
    </xf>
    <xf numFmtId="49" fontId="3" fillId="0" borderId="0" xfId="1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Border="1"/>
    <xf numFmtId="0" fontId="0" fillId="0" borderId="0" xfId="0" applyFont="1" applyBorder="1"/>
    <xf numFmtId="0" fontId="7" fillId="0" borderId="0" xfId="0" applyFont="1" applyAlignment="1">
      <alignment horizontal="center"/>
    </xf>
    <xf numFmtId="165" fontId="0" fillId="0" borderId="0" xfId="1" applyFont="1" applyAlignment="1">
      <alignment horizontal="right"/>
    </xf>
    <xf numFmtId="165" fontId="0" fillId="0" borderId="0" xfId="1" applyFont="1" applyBorder="1" applyAlignment="1">
      <alignment horizontal="righ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165" fontId="7" fillId="0" borderId="0" xfId="0" applyNumberFormat="1" applyFont="1"/>
    <xf numFmtId="4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Border="1" applyAlignment="1">
      <alignment horizontal="right"/>
    </xf>
    <xf numFmtId="4" fontId="0" fillId="0" borderId="0" xfId="0" applyNumberFormat="1" applyFont="1"/>
    <xf numFmtId="43" fontId="0" fillId="0" borderId="0" xfId="0" applyNumberFormat="1" applyFont="1"/>
    <xf numFmtId="43" fontId="0" fillId="0" borderId="0" xfId="0" applyNumberFormat="1" applyFont="1" applyBorder="1"/>
    <xf numFmtId="4" fontId="7" fillId="0" borderId="0" xfId="0" applyNumberFormat="1" applyFont="1" applyBorder="1"/>
    <xf numFmtId="4" fontId="0" fillId="0" borderId="0" xfId="0" applyNumberFormat="1" applyFont="1" applyBorder="1"/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" fontId="7" fillId="3" borderId="14" xfId="0" applyNumberFormat="1" applyFont="1" applyFill="1" applyBorder="1"/>
    <xf numFmtId="4" fontId="0" fillId="3" borderId="15" xfId="1" applyNumberFormat="1" applyFont="1" applyFill="1" applyBorder="1" applyAlignment="1">
      <alignment horizontal="left"/>
    </xf>
    <xf numFmtId="4" fontId="0" fillId="3" borderId="5" xfId="1" applyNumberFormat="1" applyFont="1" applyFill="1" applyBorder="1" applyAlignment="1">
      <alignment horizontal="left"/>
    </xf>
    <xf numFmtId="4" fontId="0" fillId="3" borderId="0" xfId="1" applyNumberFormat="1" applyFont="1" applyFill="1" applyBorder="1" applyAlignment="1">
      <alignment horizontal="left"/>
    </xf>
    <xf numFmtId="4" fontId="0" fillId="3" borderId="5" xfId="1" applyNumberFormat="1" applyFont="1" applyFill="1" applyBorder="1" applyAlignment="1">
      <alignment horizontal="right"/>
    </xf>
    <xf numFmtId="4" fontId="7" fillId="3" borderId="5" xfId="0" applyNumberFormat="1" applyFont="1" applyFill="1" applyBorder="1"/>
    <xf numFmtId="4" fontId="0" fillId="3" borderId="0" xfId="1" applyNumberFormat="1" applyFont="1" applyFill="1" applyBorder="1" applyAlignment="1">
      <alignment horizontal="right"/>
    </xf>
    <xf numFmtId="166" fontId="0" fillId="0" borderId="0" xfId="0" applyNumberFormat="1" applyFont="1"/>
    <xf numFmtId="165" fontId="7" fillId="0" borderId="16" xfId="1" applyFont="1" applyBorder="1"/>
    <xf numFmtId="4" fontId="7" fillId="0" borderId="16" xfId="0" applyNumberFormat="1" applyFont="1" applyBorder="1"/>
    <xf numFmtId="4" fontId="7" fillId="0" borderId="24" xfId="0" applyNumberFormat="1" applyFont="1" applyBorder="1"/>
    <xf numFmtId="165" fontId="7" fillId="0" borderId="0" xfId="1" applyFont="1" applyBorder="1"/>
    <xf numFmtId="0" fontId="7" fillId="0" borderId="18" xfId="0" applyFont="1" applyBorder="1" applyAlignment="1">
      <alignment vertical="center"/>
    </xf>
    <xf numFmtId="165" fontId="7" fillId="0" borderId="17" xfId="1" applyFont="1" applyBorder="1" applyAlignment="1">
      <alignment horizontal="center" vertical="center"/>
    </xf>
    <xf numFmtId="165" fontId="7" fillId="0" borderId="19" xfId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165" fontId="0" fillId="0" borderId="0" xfId="1" applyFont="1" applyBorder="1"/>
    <xf numFmtId="0" fontId="7" fillId="3" borderId="0" xfId="0" applyFont="1" applyFill="1"/>
    <xf numFmtId="0" fontId="0" fillId="3" borderId="0" xfId="0" applyFont="1" applyFill="1"/>
    <xf numFmtId="0" fontId="0" fillId="3" borderId="0" xfId="0" applyFont="1" applyFill="1" applyBorder="1"/>
    <xf numFmtId="0" fontId="15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4" fontId="7" fillId="3" borderId="0" xfId="1" applyNumberFormat="1" applyFont="1" applyFill="1" applyBorder="1" applyAlignment="1">
      <alignment horizontal="center"/>
    </xf>
    <xf numFmtId="4" fontId="7" fillId="3" borderId="0" xfId="1" applyNumberFormat="1" applyFont="1" applyFill="1" applyAlignment="1">
      <alignment horizontal="right"/>
    </xf>
    <xf numFmtId="4" fontId="15" fillId="3" borderId="0" xfId="1" applyNumberFormat="1" applyFont="1" applyFill="1" applyBorder="1" applyAlignment="1">
      <alignment horizontal="right"/>
    </xf>
    <xf numFmtId="165" fontId="0" fillId="0" borderId="0" xfId="1" applyFont="1"/>
    <xf numFmtId="0" fontId="16" fillId="0" borderId="0" xfId="0" applyFont="1"/>
    <xf numFmtId="0" fontId="16" fillId="0" borderId="0" xfId="0" applyFont="1" applyBorder="1"/>
    <xf numFmtId="0" fontId="7" fillId="3" borderId="0" xfId="0" applyFont="1" applyFill="1" applyBorder="1" applyAlignment="1">
      <alignment horizontal="center"/>
    </xf>
    <xf numFmtId="4" fontId="0" fillId="3" borderId="0" xfId="0" applyNumberFormat="1" applyFont="1" applyFill="1"/>
    <xf numFmtId="4" fontId="16" fillId="3" borderId="0" xfId="0" applyNumberFormat="1" applyFont="1" applyFill="1"/>
    <xf numFmtId="0" fontId="16" fillId="3" borderId="0" xfId="0" applyFont="1" applyFill="1"/>
    <xf numFmtId="43" fontId="0" fillId="3" borderId="0" xfId="0" applyNumberFormat="1" applyFont="1" applyFill="1"/>
    <xf numFmtId="0" fontId="12" fillId="3" borderId="0" xfId="0" applyFont="1" applyFill="1"/>
    <xf numFmtId="4" fontId="7" fillId="3" borderId="0" xfId="1" applyNumberFormat="1" applyFont="1" applyFill="1" applyBorder="1" applyAlignment="1">
      <alignment horizontal="right"/>
    </xf>
    <xf numFmtId="4" fontId="0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4" fontId="7" fillId="3" borderId="0" xfId="1" applyNumberFormat="1" applyFont="1" applyFill="1" applyBorder="1"/>
    <xf numFmtId="165" fontId="7" fillId="3" borderId="0" xfId="1" applyFont="1" applyFill="1"/>
    <xf numFmtId="165" fontId="7" fillId="3" borderId="0" xfId="1" applyFont="1" applyFill="1" applyBorder="1"/>
    <xf numFmtId="0" fontId="0" fillId="2" borderId="0" xfId="0" applyFont="1" applyFill="1"/>
    <xf numFmtId="165" fontId="0" fillId="3" borderId="0" xfId="1" applyFont="1" applyFill="1" applyBorder="1" applyAlignment="1">
      <alignment horizontal="right"/>
    </xf>
    <xf numFmtId="165" fontId="7" fillId="3" borderId="0" xfId="0" applyNumberFormat="1" applyFont="1" applyFill="1"/>
    <xf numFmtId="165" fontId="7" fillId="3" borderId="0" xfId="0" applyNumberFormat="1" applyFont="1" applyFill="1" applyBorder="1"/>
    <xf numFmtId="4" fontId="7" fillId="3" borderId="0" xfId="0" applyNumberFormat="1" applyFont="1" applyFill="1" applyBorder="1" applyAlignment="1">
      <alignment horizontal="right"/>
    </xf>
    <xf numFmtId="169" fontId="0" fillId="0" borderId="0" xfId="0" applyNumberFormat="1" applyFont="1"/>
    <xf numFmtId="165" fontId="7" fillId="3" borderId="0" xfId="0" applyNumberFormat="1" applyFont="1" applyFill="1" applyAlignment="1">
      <alignment wrapText="1"/>
    </xf>
    <xf numFmtId="4" fontId="0" fillId="0" borderId="0" xfId="1" applyNumberFormat="1" applyFont="1" applyBorder="1" applyAlignment="1">
      <alignment horizontal="right" vertical="center"/>
    </xf>
    <xf numFmtId="165" fontId="0" fillId="0" borderId="0" xfId="1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7" fillId="0" borderId="0" xfId="0" applyNumberFormat="1" applyFont="1" applyAlignment="1">
      <alignment horizontal="right"/>
    </xf>
    <xf numFmtId="165" fontId="7" fillId="3" borderId="0" xfId="0" applyNumberFormat="1" applyFont="1" applyFill="1" applyBorder="1" applyAlignment="1">
      <alignment horizontal="right"/>
    </xf>
    <xf numFmtId="165" fontId="7" fillId="0" borderId="0" xfId="1" applyFont="1"/>
    <xf numFmtId="43" fontId="7" fillId="0" borderId="0" xfId="0" applyNumberFormat="1" applyFont="1"/>
    <xf numFmtId="4" fontId="7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0" fontId="15" fillId="0" borderId="0" xfId="0" applyFont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65" fontId="7" fillId="0" borderId="0" xfId="0" applyNumberFormat="1" applyFont="1" applyAlignment="1">
      <alignment wrapText="1"/>
    </xf>
    <xf numFmtId="4" fontId="8" fillId="0" borderId="0" xfId="0" applyNumberFormat="1" applyFont="1"/>
    <xf numFmtId="165" fontId="0" fillId="0" borderId="0" xfId="0" applyNumberFormat="1" applyFont="1"/>
    <xf numFmtId="165" fontId="0" fillId="3" borderId="0" xfId="1" applyFont="1" applyFill="1"/>
    <xf numFmtId="41" fontId="17" fillId="4" borderId="0" xfId="0" applyNumberFormat="1" applyFont="1" applyFill="1" applyBorder="1" applyAlignment="1">
      <alignment vertical="center"/>
    </xf>
    <xf numFmtId="3" fontId="1" fillId="0" borderId="0" xfId="0" applyNumberFormat="1" applyFont="1"/>
    <xf numFmtId="4" fontId="18" fillId="0" borderId="0" xfId="0" applyNumberFormat="1" applyFont="1"/>
    <xf numFmtId="43" fontId="0" fillId="0" borderId="0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3" borderId="0" xfId="0" applyFont="1" applyFill="1" applyAlignment="1">
      <alignment horizontal="left" wrapText="1"/>
    </xf>
    <xf numFmtId="0" fontId="5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6" xfId="0" applyBorder="1"/>
    <xf numFmtId="0" fontId="0" fillId="0" borderId="16" xfId="0" applyBorder="1"/>
    <xf numFmtId="0" fontId="0" fillId="3" borderId="0" xfId="0" applyFill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wrapText="1"/>
    </xf>
    <xf numFmtId="4" fontId="7" fillId="3" borderId="0" xfId="0" applyNumberFormat="1" applyFont="1" applyFill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41" fontId="7" fillId="0" borderId="0" xfId="1" applyNumberFormat="1" applyFont="1" applyAlignment="1">
      <alignment wrapText="1"/>
    </xf>
    <xf numFmtId="41" fontId="4" fillId="0" borderId="0" xfId="1" applyNumberFormat="1" applyFont="1" applyAlignment="1">
      <alignment wrapText="1"/>
    </xf>
    <xf numFmtId="41" fontId="1" fillId="0" borderId="0" xfId="1" applyNumberFormat="1" applyFont="1" applyAlignment="1">
      <alignment wrapText="1"/>
    </xf>
    <xf numFmtId="4" fontId="1" fillId="3" borderId="0" xfId="1" applyNumberFormat="1" applyFont="1" applyFill="1" applyBorder="1" applyAlignment="1">
      <alignment horizontal="right" vertical="center"/>
    </xf>
    <xf numFmtId="4" fontId="1" fillId="3" borderId="0" xfId="1" applyNumberFormat="1" applyFont="1" applyFill="1" applyBorder="1" applyAlignment="1">
      <alignment horizontal="right"/>
    </xf>
    <xf numFmtId="41" fontId="5" fillId="0" borderId="0" xfId="1" applyNumberFormat="1" applyFont="1" applyAlignment="1">
      <alignment wrapText="1"/>
    </xf>
    <xf numFmtId="4" fontId="5" fillId="3" borderId="0" xfId="0" applyNumberFormat="1" applyFont="1" applyFill="1" applyAlignment="1">
      <alignment horizontal="right"/>
    </xf>
    <xf numFmtId="41" fontId="4" fillId="0" borderId="1" xfId="1" applyNumberFormat="1" applyFont="1" applyBorder="1" applyAlignment="1">
      <alignment wrapText="1"/>
    </xf>
    <xf numFmtId="41" fontId="7" fillId="3" borderId="0" xfId="0" applyNumberFormat="1" applyFont="1" applyFill="1"/>
    <xf numFmtId="41" fontId="7" fillId="3" borderId="22" xfId="0" applyNumberFormat="1" applyFont="1" applyFill="1" applyBorder="1"/>
    <xf numFmtId="41" fontId="0" fillId="3" borderId="2" xfId="1" applyNumberFormat="1" applyFont="1" applyFill="1" applyBorder="1" applyAlignment="1">
      <alignment horizontal="right"/>
    </xf>
    <xf numFmtId="41" fontId="0" fillId="3" borderId="23" xfId="1" applyNumberFormat="1" applyFont="1" applyFill="1" applyBorder="1" applyAlignment="1">
      <alignment horizontal="right"/>
    </xf>
    <xf numFmtId="41" fontId="0" fillId="3" borderId="0" xfId="1" applyNumberFormat="1" applyFont="1" applyFill="1" applyBorder="1"/>
    <xf numFmtId="41" fontId="0" fillId="0" borderId="0" xfId="0" applyNumberFormat="1"/>
    <xf numFmtId="41" fontId="7" fillId="0" borderId="0" xfId="0" applyNumberFormat="1" applyFont="1"/>
    <xf numFmtId="41" fontId="0" fillId="3" borderId="0" xfId="1" applyNumberFormat="1" applyFont="1" applyFill="1" applyBorder="1" applyAlignment="1">
      <alignment horizontal="right"/>
    </xf>
    <xf numFmtId="41" fontId="0" fillId="3" borderId="22" xfId="1" applyNumberFormat="1" applyFont="1" applyFill="1" applyBorder="1" applyAlignment="1">
      <alignment horizontal="right"/>
    </xf>
    <xf numFmtId="41" fontId="0" fillId="3" borderId="22" xfId="1" applyNumberFormat="1" applyFont="1" applyFill="1" applyBorder="1"/>
    <xf numFmtId="41" fontId="7" fillId="3" borderId="1" xfId="0" applyNumberFormat="1" applyFont="1" applyFill="1" applyBorder="1"/>
    <xf numFmtId="41" fontId="7" fillId="3" borderId="25" xfId="0" applyNumberFormat="1" applyFont="1" applyFill="1" applyBorder="1"/>
    <xf numFmtId="41" fontId="7" fillId="3" borderId="15" xfId="0" applyNumberFormat="1" applyFont="1" applyFill="1" applyBorder="1"/>
    <xf numFmtId="41" fontId="7" fillId="3" borderId="21" xfId="0" applyNumberFormat="1" applyFont="1" applyFill="1" applyBorder="1"/>
    <xf numFmtId="41" fontId="0" fillId="0" borderId="22" xfId="0" applyNumberFormat="1" applyBorder="1"/>
    <xf numFmtId="41" fontId="7" fillId="0" borderId="22" xfId="0" applyNumberFormat="1" applyFont="1" applyBorder="1"/>
    <xf numFmtId="41" fontId="7" fillId="3" borderId="16" xfId="0" applyNumberFormat="1" applyFont="1" applyFill="1" applyBorder="1"/>
    <xf numFmtId="41" fontId="7" fillId="3" borderId="24" xfId="0" applyNumberFormat="1" applyFont="1" applyFill="1" applyBorder="1"/>
    <xf numFmtId="41" fontId="7" fillId="3" borderId="0" xfId="1" applyNumberFormat="1" applyFont="1" applyFill="1" applyBorder="1" applyAlignment="1">
      <alignment horizontal="center"/>
    </xf>
    <xf numFmtId="41" fontId="7" fillId="3" borderId="0" xfId="1" applyNumberFormat="1" applyFont="1" applyFill="1" applyAlignment="1">
      <alignment horizontal="right"/>
    </xf>
    <xf numFmtId="41" fontId="15" fillId="3" borderId="0" xfId="1" applyNumberFormat="1" applyFont="1" applyFill="1" applyBorder="1" applyAlignment="1">
      <alignment horizontal="center"/>
    </xf>
    <xf numFmtId="41" fontId="0" fillId="3" borderId="0" xfId="1" applyNumberFormat="1" applyFont="1" applyFill="1" applyAlignment="1">
      <alignment horizontal="right"/>
    </xf>
    <xf numFmtId="41" fontId="15" fillId="3" borderId="0" xfId="0" applyNumberFormat="1" applyFont="1" applyFill="1"/>
    <xf numFmtId="41" fontId="7" fillId="3" borderId="0" xfId="1" applyNumberFormat="1" applyFont="1" applyFill="1" applyBorder="1" applyAlignment="1">
      <alignment horizontal="right"/>
    </xf>
    <xf numFmtId="41" fontId="15" fillId="3" borderId="0" xfId="1" applyNumberFormat="1" applyFont="1" applyFill="1" applyBorder="1" applyAlignment="1">
      <alignment horizontal="right"/>
    </xf>
    <xf numFmtId="41" fontId="0" fillId="3" borderId="1" xfId="1" applyNumberFormat="1" applyFont="1" applyFill="1" applyBorder="1" applyAlignment="1">
      <alignment horizontal="right"/>
    </xf>
    <xf numFmtId="41" fontId="0" fillId="0" borderId="0" xfId="1" applyNumberFormat="1" applyFont="1" applyAlignment="1">
      <alignment wrapText="1"/>
    </xf>
    <xf numFmtId="41" fontId="0" fillId="0" borderId="0" xfId="1" applyNumberFormat="1" applyFont="1" applyAlignment="1">
      <alignment horizontal="right" wrapText="1"/>
    </xf>
    <xf numFmtId="41" fontId="7" fillId="0" borderId="0" xfId="0" applyNumberFormat="1" applyFont="1" applyBorder="1"/>
    <xf numFmtId="41" fontId="0" fillId="3" borderId="1" xfId="1" applyNumberFormat="1" applyFont="1" applyFill="1" applyBorder="1" applyAlignment="1">
      <alignment horizontal="center"/>
    </xf>
    <xf numFmtId="4" fontId="0" fillId="3" borderId="1" xfId="1" applyNumberFormat="1" applyFont="1" applyFill="1" applyBorder="1" applyAlignment="1">
      <alignment horizontal="right"/>
    </xf>
    <xf numFmtId="41" fontId="1" fillId="0" borderId="1" xfId="1" applyNumberFormat="1" applyFont="1" applyBorder="1" applyAlignment="1">
      <alignment wrapText="1"/>
    </xf>
    <xf numFmtId="41" fontId="0" fillId="0" borderId="0" xfId="1" applyNumberFormat="1" applyFont="1" applyBorder="1" applyAlignment="1">
      <alignment wrapText="1"/>
    </xf>
    <xf numFmtId="41" fontId="0" fillId="0" borderId="1" xfId="1" applyNumberFormat="1" applyFont="1" applyBorder="1" applyAlignment="1">
      <alignment wrapText="1"/>
    </xf>
    <xf numFmtId="41" fontId="7" fillId="0" borderId="0" xfId="0" applyNumberFormat="1" applyFont="1" applyAlignment="1">
      <alignment wrapText="1"/>
    </xf>
    <xf numFmtId="41" fontId="0" fillId="0" borderId="0" xfId="0" applyNumberFormat="1" applyFont="1" applyBorder="1" applyAlignment="1">
      <alignment wrapText="1"/>
    </xf>
    <xf numFmtId="41" fontId="0" fillId="0" borderId="0" xfId="1" applyNumberFormat="1" applyFont="1"/>
    <xf numFmtId="41" fontId="0" fillId="0" borderId="0" xfId="1" applyNumberFormat="1" applyFont="1" applyBorder="1" applyAlignment="1">
      <alignment horizontal="center"/>
    </xf>
    <xf numFmtId="41" fontId="0" fillId="0" borderId="0" xfId="1" applyNumberFormat="1" applyFont="1" applyAlignment="1">
      <alignment horizontal="center"/>
    </xf>
    <xf numFmtId="41" fontId="0" fillId="0" borderId="0" xfId="1" applyNumberFormat="1" applyFont="1" applyAlignment="1">
      <alignment horizontal="right"/>
    </xf>
    <xf numFmtId="41" fontId="0" fillId="0" borderId="1" xfId="1" applyNumberFormat="1" applyFont="1" applyBorder="1"/>
    <xf numFmtId="41" fontId="0" fillId="0" borderId="1" xfId="0" applyNumberFormat="1" applyFont="1" applyBorder="1" applyAlignment="1">
      <alignment wrapText="1"/>
    </xf>
    <xf numFmtId="41" fontId="2" fillId="3" borderId="0" xfId="1" applyNumberFormat="1" applyFont="1" applyFill="1" applyAlignment="1">
      <alignment horizontal="center" vertical="center" wrapText="1"/>
    </xf>
    <xf numFmtId="41" fontId="2" fillId="0" borderId="0" xfId="1" applyNumberFormat="1" applyFont="1" applyAlignment="1">
      <alignment horizontal="center" vertical="center" wrapText="1"/>
    </xf>
    <xf numFmtId="41" fontId="2" fillId="0" borderId="2" xfId="1" applyNumberFormat="1" applyFont="1" applyBorder="1" applyAlignment="1">
      <alignment horizontal="center" vertical="center" wrapText="1"/>
    </xf>
    <xf numFmtId="41" fontId="3" fillId="0" borderId="0" xfId="1" applyNumberFormat="1" applyFont="1" applyBorder="1" applyAlignment="1">
      <alignment horizontal="center" vertical="center" wrapText="1"/>
    </xf>
    <xf numFmtId="41" fontId="1" fillId="0" borderId="0" xfId="1" applyNumberFormat="1" applyFont="1" applyBorder="1" applyAlignment="1">
      <alignment vertical="center" wrapText="1"/>
    </xf>
    <xf numFmtId="41" fontId="2" fillId="0" borderId="0" xfId="1" applyNumberFormat="1" applyFont="1" applyAlignment="1">
      <alignment horizontal="justify" vertical="center" wrapText="1"/>
    </xf>
    <xf numFmtId="41" fontId="2" fillId="0" borderId="0" xfId="1" applyNumberFormat="1" applyFont="1" applyBorder="1" applyAlignment="1">
      <alignment horizontal="center" vertical="center" wrapText="1"/>
    </xf>
    <xf numFmtId="41" fontId="1" fillId="0" borderId="0" xfId="1" applyNumberFormat="1" applyFont="1" applyAlignment="1">
      <alignment vertical="center" wrapText="1"/>
    </xf>
    <xf numFmtId="41" fontId="3" fillId="0" borderId="0" xfId="1" applyNumberFormat="1" applyFont="1" applyAlignment="1">
      <alignment horizontal="center" vertical="center" wrapText="1"/>
    </xf>
    <xf numFmtId="41" fontId="0" fillId="0" borderId="4" xfId="0" applyNumberFormat="1" applyBorder="1" applyAlignment="1">
      <alignment horizontal="center"/>
    </xf>
    <xf numFmtId="41" fontId="3" fillId="0" borderId="9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1" fillId="0" borderId="4" xfId="0" applyNumberFormat="1" applyFont="1" applyBorder="1" applyAlignment="1">
      <alignment vertical="top" wrapText="1"/>
    </xf>
    <xf numFmtId="41" fontId="2" fillId="0" borderId="9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vertical="center" wrapText="1"/>
    </xf>
    <xf numFmtId="41" fontId="1" fillId="0" borderId="9" xfId="0" applyNumberFormat="1" applyFont="1" applyBorder="1" applyAlignment="1">
      <alignment vertical="center" wrapText="1"/>
    </xf>
    <xf numFmtId="41" fontId="1" fillId="0" borderId="9" xfId="0" applyNumberFormat="1" applyFont="1" applyBorder="1" applyAlignment="1">
      <alignment vertical="top" wrapText="1"/>
    </xf>
    <xf numFmtId="41" fontId="2" fillId="0" borderId="9" xfId="1" applyNumberFormat="1" applyFont="1" applyBorder="1" applyAlignment="1">
      <alignment vertical="center" wrapText="1"/>
    </xf>
    <xf numFmtId="41" fontId="2" fillId="0" borderId="7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41" fontId="2" fillId="0" borderId="2" xfId="0" applyNumberFormat="1" applyFont="1" applyBorder="1" applyAlignment="1">
      <alignment horizontal="center" vertical="center" wrapText="1"/>
    </xf>
    <xf numFmtId="41" fontId="2" fillId="0" borderId="10" xfId="1" applyNumberFormat="1" applyFont="1" applyBorder="1" applyAlignment="1">
      <alignment vertical="center" wrapText="1"/>
    </xf>
    <xf numFmtId="41" fontId="3" fillId="0" borderId="4" xfId="0" applyNumberFormat="1" applyFont="1" applyBorder="1" applyAlignment="1">
      <alignment horizontal="center" vertical="center" wrapText="1"/>
    </xf>
    <xf numFmtId="41" fontId="3" fillId="0" borderId="9" xfId="1" applyNumberFormat="1" applyFont="1" applyBorder="1" applyAlignment="1">
      <alignment horizontal="center" vertical="center" wrapText="1"/>
    </xf>
    <xf numFmtId="41" fontId="2" fillId="0" borderId="4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1" fontId="2" fillId="0" borderId="9" xfId="1" applyNumberFormat="1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left" vertical="center" wrapText="1" indent="4"/>
    </xf>
    <xf numFmtId="41" fontId="2" fillId="0" borderId="16" xfId="0" applyNumberFormat="1" applyFont="1" applyBorder="1" applyAlignment="1">
      <alignment horizontal="center" vertical="center" wrapText="1"/>
    </xf>
    <xf numFmtId="41" fontId="2" fillId="3" borderId="11" xfId="1" applyNumberFormat="1" applyFont="1" applyFill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center" vertical="center" wrapText="1"/>
    </xf>
    <xf numFmtId="41" fontId="3" fillId="0" borderId="12" xfId="1" applyNumberFormat="1" applyFont="1" applyBorder="1" applyAlignment="1">
      <alignment horizontal="center" vertical="center" wrapText="1"/>
    </xf>
    <xf numFmtId="41" fontId="3" fillId="0" borderId="17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horizontal="right" vertical="center"/>
    </xf>
    <xf numFmtId="41" fontId="3" fillId="0" borderId="3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2" fillId="3" borderId="0" xfId="0" applyNumberFormat="1" applyFont="1" applyFill="1" applyAlignment="1">
      <alignment horizontal="right" vertical="center"/>
    </xf>
    <xf numFmtId="41" fontId="2" fillId="3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3" borderId="0" xfId="0" applyNumberFormat="1" applyFont="1" applyFill="1" applyBorder="1" applyAlignment="1">
      <alignment horizontal="right" vertical="center"/>
    </xf>
    <xf numFmtId="41" fontId="7" fillId="3" borderId="0" xfId="0" applyNumberFormat="1" applyFont="1" applyFill="1" applyAlignment="1">
      <alignment horizontal="center"/>
    </xf>
    <xf numFmtId="41" fontId="0" fillId="0" borderId="0" xfId="1" applyNumberFormat="1" applyFont="1" applyAlignment="1">
      <alignment horizontal="right" vertical="center"/>
    </xf>
    <xf numFmtId="41" fontId="0" fillId="3" borderId="1" xfId="0" applyNumberFormat="1" applyFill="1" applyBorder="1"/>
    <xf numFmtId="41" fontId="0" fillId="3" borderId="0" xfId="0" applyNumberFormat="1" applyFill="1"/>
    <xf numFmtId="41" fontId="0" fillId="0" borderId="0" xfId="0" applyNumberFormat="1" applyFont="1"/>
    <xf numFmtId="4" fontId="7" fillId="3" borderId="0" xfId="0" applyNumberFormat="1" applyFont="1" applyFill="1" applyAlignment="1">
      <alignment horizontal="left" wrapText="1"/>
    </xf>
    <xf numFmtId="41" fontId="0" fillId="3" borderId="0" xfId="0" applyNumberFormat="1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5" fontId="1" fillId="0" borderId="0" xfId="1" applyFont="1" applyAlignment="1">
      <alignment horizontal="center"/>
    </xf>
    <xf numFmtId="165" fontId="5" fillId="0" borderId="0" xfId="1" applyFont="1" applyBorder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</cellXfs>
  <cellStyles count="12">
    <cellStyle name="Millares" xfId="1" builtinId="3"/>
    <cellStyle name="Millares 2" xfId="2" xr:uid="{00000000-0005-0000-0000-000001000000}"/>
    <cellStyle name="Millares 2 2" xfId="10" xr:uid="{00000000-0005-0000-0000-000002000000}"/>
    <cellStyle name="Millares 2 3" xfId="11" xr:uid="{00000000-0005-0000-0000-000003000000}"/>
    <cellStyle name="Millares 3" xfId="5" xr:uid="{00000000-0005-0000-0000-000004000000}"/>
    <cellStyle name="Millares 4" xfId="9" xr:uid="{00000000-0005-0000-0000-000005000000}"/>
    <cellStyle name="Moneda 2" xfId="4" xr:uid="{00000000-0005-0000-0000-000006000000}"/>
    <cellStyle name="Moneda 3" xfId="6" xr:uid="{00000000-0005-0000-0000-000007000000}"/>
    <cellStyle name="Moneda 4" xfId="8" xr:uid="{00000000-0005-0000-0000-000008000000}"/>
    <cellStyle name="Normal" xfId="0" builtinId="0"/>
    <cellStyle name="Normal 2" xfId="3" xr:uid="{00000000-0005-0000-0000-00000A000000}"/>
    <cellStyle name="Normal 3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tabSelected="1" zoomScale="130" zoomScaleNormal="130" workbookViewId="0">
      <selection activeCell="B23" sqref="B23"/>
    </sheetView>
  </sheetViews>
  <sheetFormatPr baseColWidth="10" defaultColWidth="11.42578125" defaultRowHeight="15.75" x14ac:dyDescent="0.25"/>
  <cols>
    <col min="1" max="1" width="49.140625" style="7" customWidth="1"/>
    <col min="2" max="2" width="17.85546875" style="7" customWidth="1"/>
    <col min="3" max="3" width="2.28515625" style="7" customWidth="1"/>
    <col min="4" max="4" width="17.85546875" style="7" customWidth="1"/>
    <col min="5" max="5" width="17.28515625" style="7" customWidth="1"/>
    <col min="6" max="6" width="18" style="7" customWidth="1"/>
    <col min="7" max="8" width="14.5703125" style="7" bestFit="1" customWidth="1"/>
    <col min="9" max="16384" width="11.42578125" style="7"/>
  </cols>
  <sheetData>
    <row r="1" spans="1:9" ht="93" customHeight="1" x14ac:dyDescent="0.25">
      <c r="A1" s="257" t="s">
        <v>220</v>
      </c>
      <c r="B1" s="257"/>
      <c r="C1" s="257"/>
      <c r="D1" s="257"/>
    </row>
    <row r="2" spans="1:9" x14ac:dyDescent="0.25">
      <c r="A2" s="256" t="s">
        <v>1</v>
      </c>
      <c r="B2" s="256"/>
      <c r="C2" s="256"/>
      <c r="D2" s="256"/>
    </row>
    <row r="3" spans="1:9" x14ac:dyDescent="0.25">
      <c r="A3" s="256" t="s">
        <v>331</v>
      </c>
      <c r="B3" s="256"/>
      <c r="C3" s="256"/>
      <c r="D3" s="256"/>
    </row>
    <row r="4" spans="1:9" x14ac:dyDescent="0.25">
      <c r="A4" s="256" t="s">
        <v>15</v>
      </c>
      <c r="B4" s="256"/>
      <c r="C4" s="256"/>
      <c r="D4" s="256"/>
    </row>
    <row r="5" spans="1:9" x14ac:dyDescent="0.25">
      <c r="A5" s="14"/>
      <c r="B5" s="14"/>
      <c r="C5" s="14"/>
      <c r="D5" s="14"/>
    </row>
    <row r="6" spans="1:9" x14ac:dyDescent="0.25">
      <c r="A6" s="14"/>
      <c r="B6" s="14"/>
      <c r="C6" s="14"/>
      <c r="D6" s="14"/>
    </row>
    <row r="7" spans="1:9" x14ac:dyDescent="0.25">
      <c r="B7" s="14">
        <v>2023</v>
      </c>
      <c r="C7" s="14"/>
      <c r="D7" s="14">
        <v>2022</v>
      </c>
    </row>
    <row r="8" spans="1:9" x14ac:dyDescent="0.25">
      <c r="A8" s="8" t="s">
        <v>258</v>
      </c>
      <c r="B8" s="26"/>
      <c r="C8" s="26"/>
      <c r="D8" s="26"/>
    </row>
    <row r="9" spans="1:9" hidden="1" x14ac:dyDescent="0.25">
      <c r="A9" s="9" t="s">
        <v>2</v>
      </c>
      <c r="B9" s="27">
        <v>0</v>
      </c>
      <c r="C9" s="27"/>
      <c r="D9" s="27">
        <v>0</v>
      </c>
    </row>
    <row r="10" spans="1:9" x14ac:dyDescent="0.25">
      <c r="A10" s="9" t="s">
        <v>3</v>
      </c>
      <c r="B10" s="240">
        <f>'NOTAS 7 AL 48 '!F150</f>
        <v>20020000</v>
      </c>
      <c r="C10" s="240"/>
      <c r="D10" s="240">
        <f>'NOTAS 7 AL 48 '!H150</f>
        <v>19545000</v>
      </c>
      <c r="E10" s="26"/>
      <c r="F10" s="136"/>
      <c r="G10" s="10"/>
      <c r="H10" s="10"/>
      <c r="I10" s="10"/>
    </row>
    <row r="11" spans="1:9" x14ac:dyDescent="0.25">
      <c r="A11" s="9" t="s">
        <v>4</v>
      </c>
      <c r="B11" s="240">
        <f>+'NOTAS 7 AL 48 '!F167</f>
        <v>217535483</v>
      </c>
      <c r="C11" s="240"/>
      <c r="D11" s="240">
        <f>'NOTAS 7 AL 48 '!H167</f>
        <v>262851582.94</v>
      </c>
      <c r="E11" s="26"/>
      <c r="F11" s="136"/>
      <c r="G11" s="10"/>
      <c r="H11" s="10"/>
      <c r="I11" s="10"/>
    </row>
    <row r="12" spans="1:9" x14ac:dyDescent="0.25">
      <c r="A12" s="9" t="s">
        <v>5</v>
      </c>
      <c r="B12" s="240">
        <f>+'NOTAS 7 AL 48 '!F178</f>
        <v>1682988.02</v>
      </c>
      <c r="C12" s="240"/>
      <c r="D12" s="240">
        <f>'NOTAS 7 AL 48 '!H178</f>
        <v>2819509.39</v>
      </c>
      <c r="E12" s="26"/>
      <c r="F12" s="136"/>
      <c r="G12" s="10"/>
      <c r="H12" s="10"/>
      <c r="I12" s="10"/>
    </row>
    <row r="13" spans="1:9" x14ac:dyDescent="0.25">
      <c r="A13" s="8" t="s">
        <v>6</v>
      </c>
      <c r="B13" s="241">
        <f>SUM(B9:B12)</f>
        <v>239238471.02000001</v>
      </c>
      <c r="C13" s="241"/>
      <c r="D13" s="241">
        <f>SUM(D9:D12)</f>
        <v>285216092.32999998</v>
      </c>
      <c r="E13" s="26"/>
      <c r="G13" s="10"/>
      <c r="H13" s="10"/>
      <c r="I13" s="10"/>
    </row>
    <row r="14" spans="1:9" x14ac:dyDescent="0.25">
      <c r="A14" s="11"/>
      <c r="B14" s="242"/>
      <c r="C14" s="242"/>
      <c r="D14" s="242"/>
      <c r="F14" s="26"/>
      <c r="G14" s="10"/>
      <c r="H14" s="10"/>
      <c r="I14" s="10"/>
    </row>
    <row r="15" spans="1:9" x14ac:dyDescent="0.25">
      <c r="A15" s="19" t="s">
        <v>259</v>
      </c>
      <c r="B15" s="243"/>
      <c r="C15" s="243"/>
      <c r="D15" s="243"/>
      <c r="F15" s="26"/>
    </row>
    <row r="16" spans="1:9" x14ac:dyDescent="0.25">
      <c r="A16" s="9" t="s">
        <v>7</v>
      </c>
      <c r="B16" s="240">
        <f>+'NOTAS 7 AL 48 '!F207</f>
        <v>142294387.71000004</v>
      </c>
      <c r="C16" s="240"/>
      <c r="D16" s="240">
        <f>+'NOTAS 7 AL 48 '!H207</f>
        <v>153816020.34999999</v>
      </c>
      <c r="F16" s="26"/>
    </row>
    <row r="17" spans="1:7" x14ac:dyDescent="0.25">
      <c r="A17" s="39" t="s">
        <v>8</v>
      </c>
      <c r="B17" s="244">
        <f>'NOTAS 7 AL 48 '!F223</f>
        <v>7877826.96</v>
      </c>
      <c r="C17" s="244"/>
      <c r="D17" s="244">
        <f>'NOTAS 7 AL 48 '!H223</f>
        <v>6495505.9800000004</v>
      </c>
      <c r="E17" s="26"/>
      <c r="F17" s="26"/>
    </row>
    <row r="18" spans="1:7" x14ac:dyDescent="0.25">
      <c r="A18" s="39" t="s">
        <v>9</v>
      </c>
      <c r="B18" s="244">
        <f>+'NOTAS 7 AL 48 '!F283</f>
        <v>32259587.640000001</v>
      </c>
      <c r="C18" s="244"/>
      <c r="D18" s="244">
        <f>+'NOTAS 7 AL 48 '!H283</f>
        <v>36045462.986291945</v>
      </c>
      <c r="E18" s="26"/>
      <c r="F18" s="26"/>
      <c r="G18" s="26"/>
    </row>
    <row r="19" spans="1:7" x14ac:dyDescent="0.25">
      <c r="A19" s="39" t="s">
        <v>10</v>
      </c>
      <c r="B19" s="245">
        <f>+'NOTAS 7 AL 48 '!F289</f>
        <v>21219855.640000001</v>
      </c>
      <c r="C19" s="245"/>
      <c r="D19" s="244">
        <f>+'NOTAS 7 AL 48 '!J79</f>
        <v>26280407.539999999</v>
      </c>
    </row>
    <row r="20" spans="1:7" x14ac:dyDescent="0.25">
      <c r="A20" s="39" t="s">
        <v>11</v>
      </c>
      <c r="B20" s="245">
        <f>'NOTAS 7 AL 48 '!F337</f>
        <v>46289683.279999994</v>
      </c>
      <c r="C20" s="245"/>
      <c r="D20" s="244">
        <f>'NOTAS 7 AL 48 '!H337</f>
        <v>53830262.406969488</v>
      </c>
      <c r="F20" s="26"/>
    </row>
    <row r="21" spans="1:7" x14ac:dyDescent="0.25">
      <c r="A21" s="8" t="s">
        <v>12</v>
      </c>
      <c r="B21" s="241">
        <f>SUM(B16:B20)</f>
        <v>249941341.23000005</v>
      </c>
      <c r="C21" s="246"/>
      <c r="D21" s="241">
        <f>SUM(D16:D20)</f>
        <v>276467659.26326144</v>
      </c>
      <c r="E21" s="26"/>
    </row>
    <row r="22" spans="1:7" x14ac:dyDescent="0.25">
      <c r="A22" s="8" t="s">
        <v>13</v>
      </c>
      <c r="B22" s="247">
        <f>B13-B21</f>
        <v>-10702870.210000038</v>
      </c>
      <c r="C22" s="247"/>
      <c r="D22" s="247">
        <f t="shared" ref="D22" si="0">D13-D21</f>
        <v>8748433.0667385459</v>
      </c>
      <c r="E22" s="26"/>
    </row>
    <row r="23" spans="1:7" x14ac:dyDescent="0.25">
      <c r="A23" s="11"/>
      <c r="B23" s="28"/>
      <c r="C23" s="28"/>
      <c r="D23" s="28"/>
    </row>
    <row r="24" spans="1:7" x14ac:dyDescent="0.25">
      <c r="A24" s="11"/>
      <c r="B24" s="29"/>
      <c r="C24" s="29"/>
      <c r="D24" s="29"/>
      <c r="E24" s="33"/>
    </row>
    <row r="25" spans="1:7" x14ac:dyDescent="0.25">
      <c r="A25" s="12" t="s">
        <v>301</v>
      </c>
    </row>
    <row r="26" spans="1:7" x14ac:dyDescent="0.25">
      <c r="A26" s="12"/>
    </row>
    <row r="27" spans="1:7" x14ac:dyDescent="0.25">
      <c r="A27" s="12"/>
    </row>
    <row r="28" spans="1:7" x14ac:dyDescent="0.25">
      <c r="A28" s="12"/>
    </row>
    <row r="29" spans="1:7" x14ac:dyDescent="0.25">
      <c r="A29" s="23" t="s">
        <v>78</v>
      </c>
      <c r="B29" s="22"/>
      <c r="C29" s="22"/>
      <c r="D29" s="22"/>
    </row>
    <row r="30" spans="1:7" x14ac:dyDescent="0.25">
      <c r="A30" s="21" t="s">
        <v>80</v>
      </c>
      <c r="B30" s="255" t="s">
        <v>76</v>
      </c>
      <c r="C30" s="255"/>
      <c r="D30" s="255"/>
    </row>
    <row r="33" spans="1:4" x14ac:dyDescent="0.25">
      <c r="A33" s="21" t="s">
        <v>79</v>
      </c>
      <c r="B33" s="22"/>
      <c r="C33" s="22"/>
      <c r="D33" s="22"/>
    </row>
    <row r="34" spans="1:4" x14ac:dyDescent="0.25">
      <c r="A34" s="21" t="s">
        <v>70</v>
      </c>
      <c r="B34" s="255" t="s">
        <v>71</v>
      </c>
      <c r="C34" s="255"/>
      <c r="D34" s="255"/>
    </row>
  </sheetData>
  <mergeCells count="6">
    <mergeCell ref="A1:D1"/>
    <mergeCell ref="A2:D2"/>
    <mergeCell ref="A3:D3"/>
    <mergeCell ref="A4:D4"/>
    <mergeCell ref="B34:D34"/>
    <mergeCell ref="B30:D30"/>
  </mergeCells>
  <pageMargins left="0.70866141732283472" right="0.70866141732283472" top="1.5354330708661419" bottom="0.74803149606299213" header="0.31496062992125984" footer="0.31496062992125984"/>
  <pageSetup orientation="portrait" horizontalDpi="4294967293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31"/>
  <sheetViews>
    <sheetView topLeftCell="A20" workbookViewId="0">
      <selection activeCell="E18" sqref="E18"/>
    </sheetView>
  </sheetViews>
  <sheetFormatPr baseColWidth="10" defaultColWidth="11.42578125" defaultRowHeight="15.75" x14ac:dyDescent="0.25"/>
  <cols>
    <col min="1" max="1" width="13.85546875" style="7" customWidth="1"/>
    <col min="2" max="2" width="38.42578125" style="7" customWidth="1"/>
    <col min="3" max="3" width="17.5703125" style="7" customWidth="1"/>
    <col min="4" max="4" width="12.42578125" style="7" customWidth="1"/>
    <col min="5" max="5" width="12.5703125" style="7" customWidth="1"/>
    <col min="6" max="6" width="17.7109375" style="7" bestFit="1" customWidth="1"/>
    <col min="7" max="7" width="18.85546875" style="7" bestFit="1" customWidth="1"/>
    <col min="8" max="8" width="16.85546875" style="7" bestFit="1" customWidth="1"/>
    <col min="9" max="9" width="14.85546875" style="7" bestFit="1" customWidth="1"/>
    <col min="10" max="10" width="14.140625" style="7" bestFit="1" customWidth="1"/>
    <col min="11" max="16384" width="11.42578125" style="7"/>
  </cols>
  <sheetData>
    <row r="1" spans="2:8" x14ac:dyDescent="0.25">
      <c r="B1" s="13"/>
    </row>
    <row r="2" spans="2:8" x14ac:dyDescent="0.25">
      <c r="B2" s="13"/>
    </row>
    <row r="3" spans="2:8" x14ac:dyDescent="0.25">
      <c r="B3" s="13"/>
    </row>
    <row r="4" spans="2:8" ht="20.25" x14ac:dyDescent="0.25">
      <c r="B4" s="258" t="s">
        <v>220</v>
      </c>
      <c r="C4" s="258"/>
      <c r="D4" s="258"/>
      <c r="E4" s="258"/>
      <c r="F4" s="258"/>
      <c r="G4" s="258"/>
    </row>
    <row r="5" spans="2:8" ht="20.25" x14ac:dyDescent="0.25">
      <c r="B5" s="258" t="s">
        <v>14</v>
      </c>
      <c r="C5" s="258"/>
      <c r="D5" s="258"/>
      <c r="E5" s="258"/>
      <c r="F5" s="258"/>
      <c r="G5" s="258"/>
    </row>
    <row r="6" spans="2:8" ht="20.25" x14ac:dyDescent="0.25">
      <c r="B6" s="258" t="s">
        <v>331</v>
      </c>
      <c r="C6" s="258"/>
      <c r="D6" s="258"/>
      <c r="E6" s="258"/>
      <c r="F6" s="258"/>
      <c r="G6" s="258"/>
    </row>
    <row r="7" spans="2:8" ht="20.25" x14ac:dyDescent="0.25">
      <c r="B7" s="258" t="s">
        <v>15</v>
      </c>
      <c r="C7" s="258"/>
      <c r="D7" s="258"/>
      <c r="E7" s="258"/>
      <c r="F7" s="258"/>
      <c r="G7" s="258"/>
    </row>
    <row r="8" spans="2:8" ht="16.5" thickBot="1" x14ac:dyDescent="0.3">
      <c r="B8" s="1"/>
      <c r="C8" s="1"/>
      <c r="D8" s="2"/>
      <c r="E8" s="1"/>
      <c r="F8" s="1"/>
      <c r="G8" s="3"/>
    </row>
    <row r="9" spans="2:8" ht="46.5" customHeight="1" thickBot="1" x14ac:dyDescent="0.3">
      <c r="B9" s="144"/>
      <c r="C9" s="145" t="s">
        <v>16</v>
      </c>
      <c r="D9" s="145" t="s">
        <v>17</v>
      </c>
      <c r="E9" s="145" t="s">
        <v>18</v>
      </c>
      <c r="F9" s="145" t="s">
        <v>19</v>
      </c>
      <c r="G9" s="146" t="s">
        <v>23</v>
      </c>
    </row>
    <row r="10" spans="2:8" x14ac:dyDescent="0.25">
      <c r="B10" s="35" t="s">
        <v>261</v>
      </c>
      <c r="C10" s="214">
        <v>51695326</v>
      </c>
      <c r="D10" s="215"/>
      <c r="E10" s="216"/>
      <c r="F10" s="215">
        <v>18555016.600000001</v>
      </c>
      <c r="G10" s="215">
        <f t="shared" ref="G10:G21" si="0">C10+D10+E10+F10</f>
        <v>70250342.599999994</v>
      </c>
      <c r="H10" s="33"/>
    </row>
    <row r="11" spans="2:8" x14ac:dyDescent="0.25">
      <c r="B11" s="36" t="s">
        <v>43</v>
      </c>
      <c r="C11" s="217"/>
      <c r="D11" s="218"/>
      <c r="E11" s="219"/>
      <c r="F11" s="220"/>
      <c r="G11" s="218">
        <f t="shared" si="0"/>
        <v>0</v>
      </c>
    </row>
    <row r="12" spans="2:8" ht="15.75" customHeight="1" x14ac:dyDescent="0.25">
      <c r="B12" s="36" t="s">
        <v>44</v>
      </c>
      <c r="C12" s="217"/>
      <c r="D12" s="221"/>
      <c r="E12" s="219"/>
      <c r="F12" s="218"/>
      <c r="G12" s="218">
        <f t="shared" si="0"/>
        <v>0</v>
      </c>
    </row>
    <row r="13" spans="2:8" x14ac:dyDescent="0.25">
      <c r="B13" s="37" t="s">
        <v>20</v>
      </c>
      <c r="C13" s="217"/>
      <c r="D13" s="221"/>
      <c r="E13" s="219"/>
      <c r="F13" s="222">
        <v>-1523.23</v>
      </c>
      <c r="G13" s="218">
        <f>C13+D13+E13+F13</f>
        <v>-1523.23</v>
      </c>
      <c r="H13" s="33"/>
    </row>
    <row r="14" spans="2:8" x14ac:dyDescent="0.25">
      <c r="B14" s="37" t="s">
        <v>21</v>
      </c>
      <c r="C14" s="223"/>
      <c r="D14" s="224"/>
      <c r="E14" s="225"/>
      <c r="F14" s="226">
        <v>8748433.0700000003</v>
      </c>
      <c r="G14" s="226">
        <f t="shared" si="0"/>
        <v>8748433.0700000003</v>
      </c>
    </row>
    <row r="15" spans="2:8" s="17" customFormat="1" x14ac:dyDescent="0.25">
      <c r="B15" s="35" t="s">
        <v>266</v>
      </c>
      <c r="C15" s="227">
        <f>SUM(C10:C14)</f>
        <v>51695326</v>
      </c>
      <c r="D15" s="215"/>
      <c r="E15" s="216"/>
      <c r="F15" s="228">
        <f>SUM(F10:F14)</f>
        <v>27301926.440000001</v>
      </c>
      <c r="G15" s="215">
        <f t="shared" si="0"/>
        <v>78997252.439999998</v>
      </c>
      <c r="H15" s="34"/>
    </row>
    <row r="16" spans="2:8" x14ac:dyDescent="0.25">
      <c r="B16" s="37" t="s">
        <v>43</v>
      </c>
      <c r="C16" s="229"/>
      <c r="D16" s="218"/>
      <c r="E16" s="230"/>
      <c r="F16" s="231"/>
      <c r="G16" s="215">
        <f t="shared" si="0"/>
        <v>0</v>
      </c>
    </row>
    <row r="17" spans="2:10" ht="16.5" customHeight="1" x14ac:dyDescent="0.25">
      <c r="B17" s="37" t="s">
        <v>44</v>
      </c>
      <c r="C17" s="229"/>
      <c r="D17" s="218"/>
      <c r="E17" s="230"/>
      <c r="F17" s="231"/>
      <c r="G17" s="215">
        <f t="shared" si="0"/>
        <v>0</v>
      </c>
      <c r="H17" s="33"/>
    </row>
    <row r="18" spans="2:10" ht="31.5" x14ac:dyDescent="0.25">
      <c r="B18" s="37" t="s">
        <v>22</v>
      </c>
      <c r="C18" s="229"/>
      <c r="D18" s="218"/>
      <c r="E18" s="230"/>
      <c r="F18" s="231"/>
      <c r="G18" s="215">
        <f t="shared" si="0"/>
        <v>0</v>
      </c>
      <c r="H18" s="33"/>
    </row>
    <row r="19" spans="2:10" x14ac:dyDescent="0.25">
      <c r="B19" s="37" t="s">
        <v>20</v>
      </c>
      <c r="C19" s="229"/>
      <c r="D19" s="218"/>
      <c r="E19" s="230"/>
      <c r="F19" s="231"/>
      <c r="G19" s="231">
        <f t="shared" si="0"/>
        <v>0</v>
      </c>
      <c r="H19" s="33"/>
    </row>
    <row r="20" spans="2:10" ht="16.5" thickBot="1" x14ac:dyDescent="0.3">
      <c r="B20" s="45" t="s">
        <v>21</v>
      </c>
      <c r="C20" s="232"/>
      <c r="D20" s="233"/>
      <c r="E20" s="234"/>
      <c r="F20" s="235">
        <f>'Est. de Rendimiento Fin'!B22</f>
        <v>-10702870.210000038</v>
      </c>
      <c r="G20" s="215">
        <f t="shared" si="0"/>
        <v>-10702870.210000038</v>
      </c>
      <c r="H20" s="33"/>
      <c r="I20" s="26"/>
    </row>
    <row r="21" spans="2:10" ht="16.5" thickBot="1" x14ac:dyDescent="0.3">
      <c r="B21" s="38" t="s">
        <v>329</v>
      </c>
      <c r="C21" s="236">
        <f>+C15</f>
        <v>51695326</v>
      </c>
      <c r="D21" s="237"/>
      <c r="E21" s="237"/>
      <c r="F21" s="238">
        <f>+F15+F19+F20</f>
        <v>16599056.229999963</v>
      </c>
      <c r="G21" s="239">
        <f t="shared" si="0"/>
        <v>68294382.229999959</v>
      </c>
      <c r="H21" s="33"/>
      <c r="I21" s="26"/>
    </row>
    <row r="22" spans="2:10" x14ac:dyDescent="0.25">
      <c r="B22" s="5"/>
      <c r="C22" s="15"/>
      <c r="D22" s="15"/>
      <c r="E22" s="15"/>
      <c r="F22" s="32"/>
      <c r="G22" s="32"/>
      <c r="J22" s="26"/>
    </row>
    <row r="23" spans="2:10" hidden="1" x14ac:dyDescent="0.25">
      <c r="B23" s="5"/>
      <c r="C23" s="15"/>
      <c r="D23" s="15"/>
      <c r="E23" s="15"/>
      <c r="F23" s="32"/>
      <c r="G23" s="32"/>
      <c r="J23" s="26"/>
    </row>
    <row r="24" spans="2:10" x14ac:dyDescent="0.25">
      <c r="B24" s="5"/>
      <c r="C24" s="15"/>
      <c r="D24" s="15"/>
      <c r="E24" s="15"/>
      <c r="F24" s="32"/>
      <c r="G24" s="32"/>
      <c r="J24" s="26"/>
    </row>
    <row r="25" spans="2:10" x14ac:dyDescent="0.25">
      <c r="B25" s="18" t="s">
        <v>302</v>
      </c>
      <c r="I25" s="26"/>
    </row>
    <row r="26" spans="2:10" x14ac:dyDescent="0.25">
      <c r="B26" s="18"/>
    </row>
    <row r="27" spans="2:10" x14ac:dyDescent="0.25">
      <c r="B27" s="22"/>
      <c r="E27" s="22"/>
      <c r="F27" s="22"/>
      <c r="G27" s="22"/>
    </row>
    <row r="28" spans="2:10" x14ac:dyDescent="0.25">
      <c r="B28" s="21" t="s">
        <v>219</v>
      </c>
      <c r="E28" s="255" t="s">
        <v>76</v>
      </c>
      <c r="F28" s="255"/>
      <c r="G28" s="255"/>
    </row>
    <row r="30" spans="2:10" x14ac:dyDescent="0.25">
      <c r="B30" s="22"/>
      <c r="E30" s="22"/>
      <c r="F30" s="22"/>
      <c r="G30" s="22"/>
    </row>
    <row r="31" spans="2:10" x14ac:dyDescent="0.25">
      <c r="B31" s="21" t="s">
        <v>70</v>
      </c>
      <c r="E31" s="255" t="s">
        <v>77</v>
      </c>
      <c r="F31" s="255"/>
      <c r="G31" s="255"/>
    </row>
  </sheetData>
  <mergeCells count="6">
    <mergeCell ref="E31:G31"/>
    <mergeCell ref="B4:G4"/>
    <mergeCell ref="B5:G5"/>
    <mergeCell ref="B6:G6"/>
    <mergeCell ref="B7:G7"/>
    <mergeCell ref="E28:G28"/>
  </mergeCells>
  <pageMargins left="0.70866141732283472" right="0.70866141732283472" top="0.74803149606299213" bottom="0.74803149606299213" header="0.31496062992125984" footer="0.31496062992125984"/>
  <pageSetup scale="90" orientation="landscape" horizontalDpi="4294967293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K75"/>
  <sheetViews>
    <sheetView topLeftCell="A36" zoomScaleNormal="100" workbookViewId="0">
      <selection activeCell="A9" sqref="A9:XFD9"/>
    </sheetView>
  </sheetViews>
  <sheetFormatPr baseColWidth="10" defaultColWidth="11.42578125" defaultRowHeight="15.75" x14ac:dyDescent="0.25"/>
  <cols>
    <col min="1" max="1" width="58.85546875" style="7" customWidth="1"/>
    <col min="2" max="2" width="21.42578125" style="10" customWidth="1"/>
    <col min="3" max="3" width="2.28515625" style="10" customWidth="1"/>
    <col min="4" max="4" width="22.42578125" style="10" customWidth="1"/>
    <col min="5" max="5" width="40.5703125" style="7" customWidth="1"/>
    <col min="6" max="6" width="54" style="7" customWidth="1"/>
    <col min="7" max="7" width="2.28515625" style="7" customWidth="1"/>
    <col min="8" max="8" width="17.85546875" style="7" customWidth="1"/>
    <col min="9" max="9" width="14.42578125" style="7" bestFit="1" customWidth="1"/>
    <col min="10" max="10" width="15.5703125" style="7" bestFit="1" customWidth="1"/>
    <col min="11" max="11" width="13.7109375" style="7" bestFit="1" customWidth="1"/>
    <col min="12" max="16384" width="11.42578125" style="7"/>
  </cols>
  <sheetData>
    <row r="2" spans="1:6" ht="6" customHeight="1" x14ac:dyDescent="0.25"/>
    <row r="3" spans="1:6" x14ac:dyDescent="0.25">
      <c r="A3" s="256" t="s">
        <v>220</v>
      </c>
      <c r="B3" s="256"/>
      <c r="C3" s="256"/>
      <c r="D3" s="256"/>
    </row>
    <row r="4" spans="1:6" x14ac:dyDescent="0.25">
      <c r="A4" s="256" t="s">
        <v>24</v>
      </c>
      <c r="B4" s="256"/>
      <c r="C4" s="256"/>
      <c r="D4" s="256"/>
    </row>
    <row r="5" spans="1:6" x14ac:dyDescent="0.25">
      <c r="A5" s="256" t="s">
        <v>331</v>
      </c>
      <c r="B5" s="256"/>
      <c r="C5" s="256"/>
      <c r="D5" s="256"/>
    </row>
    <row r="6" spans="1:6" x14ac:dyDescent="0.25">
      <c r="A6" s="256" t="s">
        <v>15</v>
      </c>
      <c r="B6" s="256"/>
      <c r="C6" s="256"/>
      <c r="D6" s="256"/>
    </row>
    <row r="7" spans="1:6" x14ac:dyDescent="0.25">
      <c r="A7" s="13"/>
    </row>
    <row r="8" spans="1:6" x14ac:dyDescent="0.25">
      <c r="A8" s="19" t="s">
        <v>25</v>
      </c>
    </row>
    <row r="9" spans="1:6" x14ac:dyDescent="0.25">
      <c r="B9" s="42" t="s">
        <v>328</v>
      </c>
      <c r="C9" s="42"/>
      <c r="D9" s="42" t="s">
        <v>265</v>
      </c>
    </row>
    <row r="10" spans="1:6" x14ac:dyDescent="0.25">
      <c r="B10" s="31"/>
      <c r="C10" s="31"/>
      <c r="D10" s="31"/>
    </row>
    <row r="11" spans="1:6" hidden="1" x14ac:dyDescent="0.25">
      <c r="A11" s="4" t="s">
        <v>26</v>
      </c>
      <c r="B11" s="31">
        <v>0</v>
      </c>
      <c r="C11" s="31"/>
      <c r="D11" s="31">
        <v>0</v>
      </c>
    </row>
    <row r="12" spans="1:6" hidden="1" x14ac:dyDescent="0.25">
      <c r="A12" s="4" t="s">
        <v>27</v>
      </c>
      <c r="B12" s="31">
        <v>0</v>
      </c>
      <c r="C12" s="31"/>
      <c r="D12" s="31">
        <v>0</v>
      </c>
    </row>
    <row r="13" spans="1:6" x14ac:dyDescent="0.25">
      <c r="A13" s="44" t="s">
        <v>45</v>
      </c>
      <c r="B13" s="205">
        <f>+'NOTAS 7 AL 48 '!F150</f>
        <v>20020000</v>
      </c>
      <c r="C13" s="206"/>
      <c r="D13" s="206">
        <f>'NOTAS 7 AL 48 '!H149</f>
        <v>19545000</v>
      </c>
      <c r="E13" s="33"/>
    </row>
    <row r="14" spans="1:6" x14ac:dyDescent="0.25">
      <c r="A14" s="44" t="s">
        <v>46</v>
      </c>
      <c r="B14" s="205">
        <f>+'NOTAS 7 AL 48 '!F167</f>
        <v>217535483</v>
      </c>
      <c r="C14" s="206"/>
      <c r="D14" s="206">
        <f>'NOTAS 7 AL 48 '!H167</f>
        <v>262851582.94</v>
      </c>
      <c r="E14" s="31"/>
      <c r="F14" s="33"/>
    </row>
    <row r="15" spans="1:6" hidden="1" x14ac:dyDescent="0.25">
      <c r="A15" s="44" t="s">
        <v>47</v>
      </c>
      <c r="B15" s="205">
        <v>0</v>
      </c>
      <c r="C15" s="206"/>
      <c r="D15" s="206">
        <v>0</v>
      </c>
      <c r="E15" s="33"/>
    </row>
    <row r="16" spans="1:6" hidden="1" x14ac:dyDescent="0.25">
      <c r="A16" s="44" t="s">
        <v>49</v>
      </c>
      <c r="B16" s="205">
        <v>0</v>
      </c>
      <c r="C16" s="206"/>
      <c r="D16" s="206">
        <v>0</v>
      </c>
      <c r="E16" s="33"/>
      <c r="F16" s="33"/>
    </row>
    <row r="17" spans="1:8" hidden="1" x14ac:dyDescent="0.25">
      <c r="A17" s="44" t="s">
        <v>48</v>
      </c>
      <c r="B17" s="205">
        <v>0</v>
      </c>
      <c r="C17" s="206"/>
      <c r="D17" s="206">
        <v>0</v>
      </c>
      <c r="E17" s="33"/>
      <c r="F17" s="33"/>
      <c r="G17" s="33"/>
    </row>
    <row r="18" spans="1:8" x14ac:dyDescent="0.25">
      <c r="A18" s="44" t="s">
        <v>28</v>
      </c>
      <c r="B18" s="205">
        <f>'NOTAS 7 AL 48 '!F178</f>
        <v>1682988.02</v>
      </c>
      <c r="C18" s="206"/>
      <c r="D18" s="206">
        <f>'NOTAS 7 AL 48 '!H178</f>
        <v>2819509.39</v>
      </c>
      <c r="E18" s="33"/>
      <c r="F18" s="40"/>
      <c r="G18" s="40"/>
      <c r="H18" s="40"/>
    </row>
    <row r="19" spans="1:8" ht="24" customHeight="1" x14ac:dyDescent="0.25">
      <c r="A19" s="44" t="s">
        <v>233</v>
      </c>
      <c r="B19" s="205">
        <f>-'NOTAS 7 AL 48 '!F223</f>
        <v>-7877826.96</v>
      </c>
      <c r="C19" s="206"/>
      <c r="D19" s="206">
        <f>-'NOTAS 7 AL 48 '!H223</f>
        <v>-6495505.9800000004</v>
      </c>
      <c r="E19" s="33"/>
      <c r="F19" s="10"/>
      <c r="H19" s="33"/>
    </row>
    <row r="20" spans="1:8" x14ac:dyDescent="0.25">
      <c r="A20" s="4" t="s">
        <v>50</v>
      </c>
      <c r="B20" s="206">
        <f>-'NOTAS 7 AL 48 '!F207+'NOTAS 7 AL 48 '!F206+'NOTAS 7 AL 48 '!F205+'NOTAS 7 AL 48 '!F204</f>
        <v>-127343844.23000002</v>
      </c>
      <c r="C20" s="206"/>
      <c r="D20" s="206">
        <f>-('NOTAS 7 AL 48 '!H207-'NOTAS 7 AL 48 '!H204-'NOTAS 7 AL 48 '!H205-'NOTAS 7 AL 48 '!H206)</f>
        <v>-138769360.58000001</v>
      </c>
      <c r="E20" s="33"/>
      <c r="H20" s="33"/>
    </row>
    <row r="21" spans="1:8" x14ac:dyDescent="0.25">
      <c r="A21" s="4" t="s">
        <v>52</v>
      </c>
      <c r="B21" s="206">
        <f>-('NOTAS 7 AL 48 '!F204+'NOTAS 7 AL 48 '!F206)</f>
        <v>-8027701.1500000004</v>
      </c>
      <c r="C21" s="206"/>
      <c r="D21" s="206">
        <v>-8066627.8499999996</v>
      </c>
      <c r="E21" s="10"/>
      <c r="F21" s="41"/>
      <c r="H21" s="33"/>
    </row>
    <row r="22" spans="1:8" x14ac:dyDescent="0.25">
      <c r="A22" s="4" t="s">
        <v>51</v>
      </c>
      <c r="B22" s="206">
        <f>-'NOTAS 7 AL 48 '!F205</f>
        <v>-6922842.3300000001</v>
      </c>
      <c r="C22" s="206"/>
      <c r="D22" s="206">
        <v>-6980031.9199999999</v>
      </c>
      <c r="F22" s="33"/>
    </row>
    <row r="23" spans="1:8" x14ac:dyDescent="0.25">
      <c r="A23" s="4" t="s">
        <v>29</v>
      </c>
      <c r="B23" s="206">
        <f>-('NOTAS 7 AL 48 '!F281+'NOTAS 7 AL 48 '!F337)-39052956.37</f>
        <v>-85511150.149999991</v>
      </c>
      <c r="C23" s="206"/>
      <c r="D23" s="206">
        <v>-78272450.409999996</v>
      </c>
      <c r="E23" s="33"/>
    </row>
    <row r="24" spans="1:8" x14ac:dyDescent="0.25">
      <c r="A24" s="4" t="s">
        <v>54</v>
      </c>
      <c r="B24" s="206">
        <v>0</v>
      </c>
      <c r="C24" s="206"/>
      <c r="D24" s="206">
        <v>0</v>
      </c>
      <c r="F24" s="33"/>
    </row>
    <row r="25" spans="1:8" x14ac:dyDescent="0.25">
      <c r="A25" s="4" t="s">
        <v>53</v>
      </c>
      <c r="B25" s="206">
        <v>0</v>
      </c>
      <c r="C25" s="206"/>
      <c r="D25" s="206">
        <v>0</v>
      </c>
    </row>
    <row r="26" spans="1:8" x14ac:dyDescent="0.25">
      <c r="A26" s="4" t="s">
        <v>30</v>
      </c>
      <c r="B26" s="207"/>
      <c r="C26" s="206"/>
      <c r="D26" s="207"/>
      <c r="E26" s="33"/>
    </row>
    <row r="27" spans="1:8" x14ac:dyDescent="0.25">
      <c r="A27" s="5" t="s">
        <v>31</v>
      </c>
      <c r="B27" s="208">
        <f>+B13+B14+B18+B19+B20+B21+B22+B23</f>
        <v>3555106.1999999881</v>
      </c>
      <c r="C27" s="208"/>
      <c r="D27" s="208">
        <f>+D13+D14+D18+D19+D20+D21+D22+D23</f>
        <v>46632115.589999959</v>
      </c>
      <c r="E27" s="33"/>
      <c r="H27" s="33"/>
    </row>
    <row r="28" spans="1:8" x14ac:dyDescent="0.25">
      <c r="A28" s="16"/>
      <c r="B28" s="209"/>
      <c r="C28" s="209"/>
      <c r="D28" s="209"/>
      <c r="E28" s="33"/>
    </row>
    <row r="29" spans="1:8" x14ac:dyDescent="0.25">
      <c r="A29" s="20" t="s">
        <v>32</v>
      </c>
      <c r="B29" s="210"/>
      <c r="C29" s="210"/>
      <c r="D29" s="210"/>
      <c r="E29" s="33"/>
    </row>
    <row r="30" spans="1:8" hidden="1" x14ac:dyDescent="0.25">
      <c r="A30" s="6" t="s">
        <v>33</v>
      </c>
      <c r="B30" s="206">
        <v>0</v>
      </c>
      <c r="C30" s="206"/>
      <c r="D30" s="206">
        <v>0</v>
      </c>
    </row>
    <row r="31" spans="1:8" hidden="1" x14ac:dyDescent="0.25">
      <c r="A31" s="4" t="s">
        <v>34</v>
      </c>
      <c r="B31" s="206">
        <v>0</v>
      </c>
      <c r="C31" s="206"/>
      <c r="D31" s="206">
        <v>0</v>
      </c>
    </row>
    <row r="32" spans="1:8" ht="31.5" hidden="1" x14ac:dyDescent="0.25">
      <c r="A32" s="4" t="s">
        <v>55</v>
      </c>
      <c r="B32" s="206">
        <v>0</v>
      </c>
      <c r="C32" s="206"/>
      <c r="D32" s="206">
        <v>0</v>
      </c>
    </row>
    <row r="33" spans="1:11" ht="31.5" hidden="1" x14ac:dyDescent="0.25">
      <c r="A33" s="4" t="s">
        <v>56</v>
      </c>
      <c r="B33" s="206">
        <v>0</v>
      </c>
      <c r="C33" s="206"/>
      <c r="D33" s="206">
        <v>0</v>
      </c>
    </row>
    <row r="34" spans="1:11" ht="31.5" hidden="1" x14ac:dyDescent="0.25">
      <c r="A34" s="4" t="s">
        <v>57</v>
      </c>
      <c r="B34" s="206">
        <v>0</v>
      </c>
      <c r="C34" s="206"/>
      <c r="D34" s="206">
        <v>0</v>
      </c>
    </row>
    <row r="35" spans="1:11" hidden="1" x14ac:dyDescent="0.25">
      <c r="A35" s="4" t="s">
        <v>28</v>
      </c>
      <c r="B35" s="206">
        <v>0</v>
      </c>
      <c r="C35" s="206"/>
      <c r="D35" s="206">
        <v>0</v>
      </c>
    </row>
    <row r="36" spans="1:11" x14ac:dyDescent="0.25">
      <c r="A36" s="4" t="s">
        <v>35</v>
      </c>
      <c r="B36" s="207">
        <v>-11035747.939999999</v>
      </c>
      <c r="C36" s="206"/>
      <c r="D36" s="207">
        <v>-30742584.059999999</v>
      </c>
      <c r="E36" s="33"/>
    </row>
    <row r="37" spans="1:11" ht="31.5" hidden="1" x14ac:dyDescent="0.25">
      <c r="A37" s="4" t="s">
        <v>58</v>
      </c>
      <c r="B37" s="206">
        <v>0</v>
      </c>
      <c r="C37" s="206"/>
      <c r="D37" s="206">
        <v>0</v>
      </c>
    </row>
    <row r="38" spans="1:11" ht="31.5" hidden="1" x14ac:dyDescent="0.25">
      <c r="A38" s="4" t="s">
        <v>59</v>
      </c>
      <c r="B38" s="206">
        <v>0</v>
      </c>
      <c r="C38" s="206"/>
      <c r="D38" s="206">
        <v>0</v>
      </c>
    </row>
    <row r="39" spans="1:11" ht="31.5" hidden="1" x14ac:dyDescent="0.25">
      <c r="A39" s="4" t="s">
        <v>60</v>
      </c>
      <c r="B39" s="206">
        <v>0</v>
      </c>
      <c r="C39" s="206"/>
      <c r="D39" s="206">
        <v>0</v>
      </c>
    </row>
    <row r="40" spans="1:11" ht="31.5" hidden="1" x14ac:dyDescent="0.25">
      <c r="A40" s="4" t="s">
        <v>62</v>
      </c>
      <c r="B40" s="206">
        <v>0</v>
      </c>
      <c r="C40" s="206"/>
      <c r="D40" s="206">
        <v>0</v>
      </c>
    </row>
    <row r="41" spans="1:11" x14ac:dyDescent="0.25">
      <c r="A41" s="4" t="s">
        <v>61</v>
      </c>
      <c r="B41" s="206"/>
      <c r="C41" s="206"/>
      <c r="D41" s="206">
        <v>-603058</v>
      </c>
    </row>
    <row r="42" spans="1:11" hidden="1" x14ac:dyDescent="0.25">
      <c r="A42" s="4" t="s">
        <v>30</v>
      </c>
      <c r="B42" s="211">
        <v>0</v>
      </c>
      <c r="C42" s="211"/>
      <c r="D42" s="211">
        <v>0</v>
      </c>
    </row>
    <row r="43" spans="1:11" x14ac:dyDescent="0.25">
      <c r="A43" s="20" t="s">
        <v>36</v>
      </c>
      <c r="B43" s="208">
        <f>SUM(B30:B42)</f>
        <v>-11035747.939999999</v>
      </c>
      <c r="C43" s="208"/>
      <c r="D43" s="208">
        <f>SUM(D30:D42)</f>
        <v>-31345642.059999999</v>
      </c>
      <c r="E43" s="33"/>
    </row>
    <row r="44" spans="1:11" x14ac:dyDescent="0.25">
      <c r="A44" s="16"/>
      <c r="B44" s="212"/>
      <c r="C44" s="209"/>
      <c r="D44" s="212"/>
      <c r="E44" s="33"/>
      <c r="F44" s="26"/>
      <c r="I44" s="26"/>
    </row>
    <row r="45" spans="1:11" x14ac:dyDescent="0.25">
      <c r="A45" s="20" t="s">
        <v>37</v>
      </c>
      <c r="B45" s="210"/>
      <c r="C45" s="210"/>
      <c r="D45" s="210"/>
      <c r="F45" s="26"/>
      <c r="G45" s="26"/>
      <c r="H45" s="26"/>
      <c r="I45" s="26"/>
      <c r="J45" s="26"/>
    </row>
    <row r="46" spans="1:11" x14ac:dyDescent="0.25">
      <c r="A46" s="6" t="s">
        <v>263</v>
      </c>
      <c r="B46" s="206"/>
      <c r="C46" s="210"/>
      <c r="D46" s="206"/>
      <c r="E46" s="33"/>
      <c r="F46" s="26"/>
      <c r="G46" s="26"/>
      <c r="H46" s="26"/>
      <c r="I46" s="26"/>
      <c r="J46" s="26"/>
      <c r="K46" s="26"/>
    </row>
    <row r="47" spans="1:11" hidden="1" x14ac:dyDescent="0.25">
      <c r="A47" s="44" t="s">
        <v>28</v>
      </c>
      <c r="B47" s="206"/>
      <c r="C47" s="206"/>
      <c r="D47" s="206"/>
      <c r="E47" s="33"/>
      <c r="F47" s="26"/>
      <c r="G47" s="26"/>
      <c r="H47" s="26"/>
      <c r="I47" s="26"/>
      <c r="J47" s="26"/>
      <c r="K47" s="26"/>
    </row>
    <row r="48" spans="1:11" hidden="1" x14ac:dyDescent="0.25">
      <c r="A48" s="44" t="s">
        <v>38</v>
      </c>
      <c r="B48" s="206"/>
      <c r="C48" s="206"/>
      <c r="D48" s="206">
        <v>0</v>
      </c>
      <c r="E48" s="33"/>
      <c r="F48" s="26"/>
      <c r="G48" s="26"/>
      <c r="H48" s="26"/>
      <c r="I48" s="26"/>
      <c r="J48" s="26"/>
    </row>
    <row r="49" spans="1:10" hidden="1" x14ac:dyDescent="0.25">
      <c r="A49" s="44" t="s">
        <v>39</v>
      </c>
      <c r="B49" s="206"/>
      <c r="C49" s="206"/>
      <c r="D49" s="206">
        <v>0</v>
      </c>
      <c r="E49" s="33"/>
      <c r="F49" s="26"/>
      <c r="G49" s="26"/>
      <c r="H49" s="26"/>
      <c r="I49" s="26"/>
      <c r="J49" s="26"/>
    </row>
    <row r="50" spans="1:10" ht="31.5" hidden="1" x14ac:dyDescent="0.25">
      <c r="A50" s="44" t="s">
        <v>63</v>
      </c>
      <c r="B50" s="206"/>
      <c r="C50" s="206"/>
      <c r="D50" s="206">
        <v>0</v>
      </c>
      <c r="E50" s="33"/>
    </row>
    <row r="51" spans="1:10" hidden="1" x14ac:dyDescent="0.25">
      <c r="A51" s="44" t="s">
        <v>28</v>
      </c>
      <c r="B51" s="206"/>
      <c r="C51" s="206"/>
      <c r="D51" s="206">
        <v>0</v>
      </c>
      <c r="E51" s="33"/>
      <c r="F51" s="33"/>
    </row>
    <row r="52" spans="1:10" hidden="1" x14ac:dyDescent="0.25">
      <c r="A52" s="44" t="s">
        <v>30</v>
      </c>
      <c r="B52" s="206"/>
      <c r="C52" s="206"/>
      <c r="D52" s="206"/>
      <c r="E52" s="33"/>
      <c r="F52" s="33"/>
      <c r="H52" s="33"/>
      <c r="I52" s="33"/>
    </row>
    <row r="53" spans="1:10" x14ac:dyDescent="0.25">
      <c r="A53" s="6" t="s">
        <v>262</v>
      </c>
      <c r="B53" s="206"/>
      <c r="C53" s="206"/>
      <c r="D53" s="206"/>
      <c r="E53" s="33"/>
      <c r="F53" s="33"/>
    </row>
    <row r="54" spans="1:10" ht="31.5" hidden="1" x14ac:dyDescent="0.25">
      <c r="A54" s="4" t="s">
        <v>40</v>
      </c>
      <c r="B54" s="206">
        <v>0</v>
      </c>
      <c r="C54" s="206"/>
      <c r="D54" s="206">
        <v>0</v>
      </c>
      <c r="E54" s="33"/>
      <c r="F54" s="33"/>
    </row>
    <row r="55" spans="1:10" hidden="1" x14ac:dyDescent="0.25">
      <c r="A55" s="4" t="s">
        <v>64</v>
      </c>
      <c r="B55" s="206">
        <v>0</v>
      </c>
      <c r="C55" s="206"/>
      <c r="D55" s="206">
        <v>0</v>
      </c>
    </row>
    <row r="56" spans="1:10" hidden="1" x14ac:dyDescent="0.25">
      <c r="A56" s="4" t="s">
        <v>65</v>
      </c>
      <c r="B56" s="206">
        <v>0</v>
      </c>
      <c r="C56" s="206"/>
      <c r="D56" s="206">
        <v>0</v>
      </c>
    </row>
    <row r="57" spans="1:10" ht="31.5" hidden="1" x14ac:dyDescent="0.25">
      <c r="A57" s="4" t="s">
        <v>66</v>
      </c>
      <c r="B57" s="206">
        <v>0</v>
      </c>
      <c r="C57" s="206"/>
      <c r="D57" s="206">
        <v>0</v>
      </c>
    </row>
    <row r="58" spans="1:10" hidden="1" x14ac:dyDescent="0.25">
      <c r="A58" s="4" t="s">
        <v>67</v>
      </c>
      <c r="B58" s="211">
        <v>0</v>
      </c>
      <c r="C58" s="206"/>
      <c r="D58" s="211">
        <v>0</v>
      </c>
    </row>
    <row r="59" spans="1:10" x14ac:dyDescent="0.25">
      <c r="A59" s="20" t="s">
        <v>41</v>
      </c>
      <c r="B59" s="208">
        <f>SUM(B46:B58)</f>
        <v>0</v>
      </c>
      <c r="C59" s="208"/>
      <c r="D59" s="208">
        <f t="shared" ref="D59" si="0">SUM(D46:D58)</f>
        <v>0</v>
      </c>
      <c r="E59" s="33"/>
      <c r="F59" s="33"/>
      <c r="H59" s="33"/>
      <c r="I59" s="33"/>
    </row>
    <row r="60" spans="1:10" ht="31.5" x14ac:dyDescent="0.25">
      <c r="A60" s="4" t="s">
        <v>68</v>
      </c>
      <c r="B60" s="213">
        <f t="shared" ref="B60" si="1">B27+B43+B59</f>
        <v>-7480641.7400000114</v>
      </c>
      <c r="C60" s="213"/>
      <c r="D60" s="213">
        <f t="shared" ref="D60" si="2">D27+D43+D59</f>
        <v>15286473.52999996</v>
      </c>
      <c r="E60" s="10"/>
      <c r="F60" s="33"/>
    </row>
    <row r="61" spans="1:10" x14ac:dyDescent="0.25">
      <c r="A61" s="4" t="s">
        <v>69</v>
      </c>
      <c r="B61" s="207">
        <v>33699476.829999998</v>
      </c>
      <c r="C61" s="206"/>
      <c r="D61" s="207">
        <v>18413003.300000001</v>
      </c>
      <c r="E61" s="33"/>
    </row>
    <row r="62" spans="1:10" x14ac:dyDescent="0.25">
      <c r="A62" s="5" t="s">
        <v>42</v>
      </c>
      <c r="B62" s="208">
        <f>+B60+B61</f>
        <v>26218835.089999989</v>
      </c>
      <c r="C62" s="208"/>
      <c r="D62" s="208">
        <f>+D60+D61</f>
        <v>33699476.829999961</v>
      </c>
      <c r="E62" s="133"/>
      <c r="F62" s="33"/>
    </row>
    <row r="63" spans="1:10" x14ac:dyDescent="0.25">
      <c r="E63" s="137"/>
    </row>
    <row r="64" spans="1:10" x14ac:dyDescent="0.25">
      <c r="E64" s="33"/>
      <c r="F64" s="10"/>
    </row>
    <row r="65" spans="1:5" x14ac:dyDescent="0.25">
      <c r="A65" s="7" t="s">
        <v>301</v>
      </c>
    </row>
    <row r="66" spans="1:5" x14ac:dyDescent="0.25">
      <c r="E66" s="33"/>
    </row>
    <row r="67" spans="1:5" x14ac:dyDescent="0.25">
      <c r="D67" s="138"/>
    </row>
    <row r="69" spans="1:5" ht="18" customHeight="1" x14ac:dyDescent="0.25">
      <c r="A69" s="43" t="s">
        <v>74</v>
      </c>
      <c r="B69" s="260" t="s">
        <v>74</v>
      </c>
      <c r="C69" s="260"/>
      <c r="D69" s="260"/>
    </row>
    <row r="70" spans="1:5" x14ac:dyDescent="0.25">
      <c r="A70" s="21" t="s">
        <v>75</v>
      </c>
      <c r="B70" s="259" t="s">
        <v>76</v>
      </c>
      <c r="C70" s="259"/>
      <c r="D70" s="259"/>
    </row>
    <row r="74" spans="1:5" x14ac:dyDescent="0.25">
      <c r="A74" s="43" t="s">
        <v>78</v>
      </c>
      <c r="B74" s="260" t="s">
        <v>74</v>
      </c>
      <c r="C74" s="260"/>
      <c r="D74" s="260"/>
    </row>
    <row r="75" spans="1:5" x14ac:dyDescent="0.25">
      <c r="A75" s="21" t="s">
        <v>70</v>
      </c>
      <c r="B75" s="259" t="s">
        <v>71</v>
      </c>
      <c r="C75" s="259"/>
      <c r="D75" s="259"/>
    </row>
  </sheetData>
  <mergeCells count="8">
    <mergeCell ref="A3:D3"/>
    <mergeCell ref="A4:D4"/>
    <mergeCell ref="A5:D5"/>
    <mergeCell ref="A6:D6"/>
    <mergeCell ref="B75:D75"/>
    <mergeCell ref="B70:D70"/>
    <mergeCell ref="B69:D69"/>
    <mergeCell ref="B74:D74"/>
  </mergeCells>
  <pageMargins left="0.70866141732283472" right="0.70866141732283472" top="1.3385826771653544" bottom="0.74803149606299213" header="0.31496062992125984" footer="0.31496062992125984"/>
  <pageSetup scale="85" orientation="portrait" horizontalDpi="4294967293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M348"/>
  <sheetViews>
    <sheetView view="pageBreakPreview" topLeftCell="A90" zoomScale="75" zoomScaleNormal="145" zoomScaleSheetLayoutView="75" workbookViewId="0">
      <selection activeCell="G124" sqref="G124"/>
    </sheetView>
  </sheetViews>
  <sheetFormatPr baseColWidth="10" defaultRowHeight="15" x14ac:dyDescent="0.25"/>
  <cols>
    <col min="1" max="1" width="11.42578125" style="30"/>
    <col min="2" max="2" width="86" style="30" customWidth="1"/>
    <col min="3" max="3" width="0.28515625" style="30" customWidth="1"/>
    <col min="4" max="4" width="25.140625" style="30" hidden="1" customWidth="1"/>
    <col min="5" max="5" width="7.7109375" style="47" hidden="1" customWidth="1"/>
    <col min="6" max="6" width="24.28515625" style="30" customWidth="1"/>
    <col min="7" max="7" width="16.5703125" style="30" customWidth="1"/>
    <col min="8" max="8" width="25.7109375" style="30" customWidth="1"/>
    <col min="9" max="9" width="0.28515625" style="30" hidden="1" customWidth="1"/>
    <col min="10" max="10" width="24.5703125" style="30" customWidth="1"/>
    <col min="11" max="11" width="22" style="30" bestFit="1" customWidth="1"/>
    <col min="12" max="12" width="18.28515625" style="30" bestFit="1" customWidth="1"/>
    <col min="13" max="13" width="17.85546875" style="30" customWidth="1"/>
    <col min="14" max="16384" width="11.42578125" style="30"/>
  </cols>
  <sheetData>
    <row r="2" spans="2:10" s="24" customFormat="1" x14ac:dyDescent="0.25">
      <c r="B2" s="24" t="s">
        <v>98</v>
      </c>
      <c r="E2" s="46"/>
    </row>
    <row r="3" spans="2:10" x14ac:dyDescent="0.25">
      <c r="B3" t="s">
        <v>316</v>
      </c>
    </row>
    <row r="5" spans="2:10" x14ac:dyDescent="0.25">
      <c r="B5" s="24" t="s">
        <v>102</v>
      </c>
      <c r="F5" s="48">
        <v>2023</v>
      </c>
      <c r="G5" s="48"/>
      <c r="H5" s="48">
        <v>2022</v>
      </c>
      <c r="J5" s="60"/>
    </row>
    <row r="6" spans="2:10" x14ac:dyDescent="0.25">
      <c r="B6" s="30" t="s">
        <v>203</v>
      </c>
      <c r="F6" s="156">
        <v>0</v>
      </c>
      <c r="G6" s="156"/>
      <c r="H6" s="156">
        <v>7517072.9299999997</v>
      </c>
    </row>
    <row r="7" spans="2:10" x14ac:dyDescent="0.25">
      <c r="B7" s="30" t="s">
        <v>206</v>
      </c>
      <c r="D7" s="51"/>
      <c r="E7" s="52"/>
      <c r="F7" s="156">
        <v>104413.55</v>
      </c>
      <c r="G7" s="156"/>
      <c r="H7" s="156">
        <v>0</v>
      </c>
    </row>
    <row r="8" spans="2:10" x14ac:dyDescent="0.25">
      <c r="B8" s="30" t="s">
        <v>274</v>
      </c>
      <c r="D8" s="51"/>
      <c r="E8" s="52"/>
      <c r="F8" s="156">
        <v>159888.32999999999</v>
      </c>
      <c r="G8" s="156"/>
      <c r="H8" s="156">
        <v>7546020.7699999996</v>
      </c>
    </row>
    <row r="9" spans="2:10" x14ac:dyDescent="0.25">
      <c r="B9" s="30" t="s">
        <v>332</v>
      </c>
      <c r="D9" s="51"/>
      <c r="E9" s="52"/>
      <c r="F9" s="156">
        <v>298888.42</v>
      </c>
      <c r="G9" s="156"/>
      <c r="H9" s="156">
        <v>0</v>
      </c>
      <c r="J9" s="25"/>
    </row>
    <row r="10" spans="2:10" x14ac:dyDescent="0.25">
      <c r="B10" s="30" t="s">
        <v>207</v>
      </c>
      <c r="D10" s="51" t="s">
        <v>205</v>
      </c>
      <c r="E10" s="52"/>
      <c r="F10" s="156">
        <v>18250359.190000001</v>
      </c>
      <c r="G10" s="156"/>
      <c r="H10" s="156">
        <v>14991108.9</v>
      </c>
      <c r="J10" s="25"/>
    </row>
    <row r="11" spans="2:10" x14ac:dyDescent="0.25">
      <c r="B11" s="30" t="s">
        <v>273</v>
      </c>
      <c r="D11" s="51"/>
      <c r="E11" s="52"/>
      <c r="F11" s="156">
        <v>0</v>
      </c>
      <c r="G11" s="156"/>
      <c r="H11" s="156">
        <v>410565.51</v>
      </c>
      <c r="J11" s="25"/>
    </row>
    <row r="12" spans="2:10" x14ac:dyDescent="0.25">
      <c r="B12" s="30" t="s">
        <v>209</v>
      </c>
      <c r="D12" s="51"/>
      <c r="E12" s="52"/>
      <c r="F12" s="156">
        <v>7310186.4500000002</v>
      </c>
      <c r="G12" s="156"/>
      <c r="H12" s="156">
        <v>3174281.11</v>
      </c>
      <c r="J12" s="25"/>
    </row>
    <row r="13" spans="2:10" x14ac:dyDescent="0.25">
      <c r="B13" s="30" t="s">
        <v>210</v>
      </c>
      <c r="F13" s="156">
        <v>0</v>
      </c>
      <c r="G13" s="156"/>
      <c r="H13" s="190">
        <v>0</v>
      </c>
    </row>
    <row r="14" spans="2:10" ht="15.75" thickBot="1" x14ac:dyDescent="0.3">
      <c r="B14" s="30" t="s">
        <v>271</v>
      </c>
      <c r="F14" s="162">
        <v>95099.15</v>
      </c>
      <c r="G14" s="156"/>
      <c r="H14" s="162">
        <v>60427.6</v>
      </c>
      <c r="J14" s="59"/>
    </row>
    <row r="15" spans="2:10" ht="15.75" thickTop="1" x14ac:dyDescent="0.25">
      <c r="B15" s="24" t="s">
        <v>208</v>
      </c>
      <c r="F15" s="155">
        <f>+SUM(F7:F14)</f>
        <v>26218835.09</v>
      </c>
      <c r="G15" s="156"/>
      <c r="H15" s="155">
        <f>+SUM(H6:H14)</f>
        <v>33699476.820000008</v>
      </c>
      <c r="J15" s="60"/>
    </row>
    <row r="16" spans="2:10" x14ac:dyDescent="0.25">
      <c r="F16" s="50"/>
      <c r="G16" s="139"/>
      <c r="H16" s="53"/>
    </row>
    <row r="17" spans="2:10" s="24" customFormat="1" x14ac:dyDescent="0.25">
      <c r="B17" s="24" t="s">
        <v>107</v>
      </c>
      <c r="E17" s="46"/>
    </row>
    <row r="18" spans="2:10" x14ac:dyDescent="0.25">
      <c r="B18" s="30" t="s">
        <v>317</v>
      </c>
    </row>
    <row r="19" spans="2:10" s="24" customFormat="1" x14ac:dyDescent="0.25">
      <c r="B19" s="24" t="s">
        <v>101</v>
      </c>
      <c r="E19" s="46"/>
      <c r="F19" s="48">
        <v>2023</v>
      </c>
      <c r="G19" s="48"/>
      <c r="H19" s="48">
        <v>2022</v>
      </c>
    </row>
    <row r="20" spans="2:10" s="24" customFormat="1" x14ac:dyDescent="0.25">
      <c r="B20" t="s">
        <v>123</v>
      </c>
      <c r="E20" s="46"/>
      <c r="F20" s="156">
        <v>128650</v>
      </c>
      <c r="G20" s="48"/>
      <c r="H20" s="156">
        <v>224625</v>
      </c>
    </row>
    <row r="21" spans="2:10" x14ac:dyDescent="0.25">
      <c r="B21" s="30" t="s">
        <v>196</v>
      </c>
      <c r="F21" s="156">
        <v>145530</v>
      </c>
      <c r="G21" s="56"/>
      <c r="H21" s="156">
        <v>0</v>
      </c>
    </row>
    <row r="22" spans="2:10" x14ac:dyDescent="0.25">
      <c r="B22" s="30" t="s">
        <v>187</v>
      </c>
      <c r="F22" s="156">
        <v>978200</v>
      </c>
      <c r="G22" s="58"/>
      <c r="H22" s="156">
        <v>346651</v>
      </c>
      <c r="J22" s="95"/>
    </row>
    <row r="23" spans="2:10" x14ac:dyDescent="0.25">
      <c r="B23" s="30" t="s">
        <v>127</v>
      </c>
      <c r="F23" s="156">
        <v>0</v>
      </c>
      <c r="G23" s="58"/>
      <c r="H23" s="156">
        <v>1548720</v>
      </c>
      <c r="I23" s="59"/>
    </row>
    <row r="24" spans="2:10" x14ac:dyDescent="0.25">
      <c r="B24" s="30" t="s">
        <v>129</v>
      </c>
      <c r="F24" s="156">
        <v>0</v>
      </c>
      <c r="G24" s="58"/>
      <c r="H24" s="156">
        <v>290794</v>
      </c>
    </row>
    <row r="25" spans="2:10" x14ac:dyDescent="0.25">
      <c r="B25" s="30" t="s">
        <v>188</v>
      </c>
      <c r="F25" s="156">
        <v>508863.97</v>
      </c>
      <c r="G25" s="58"/>
      <c r="H25" s="156">
        <v>367071</v>
      </c>
    </row>
    <row r="26" spans="2:10" x14ac:dyDescent="0.25">
      <c r="B26" s="30" t="s">
        <v>270</v>
      </c>
      <c r="F26" s="156">
        <v>129564</v>
      </c>
      <c r="G26" s="58"/>
      <c r="H26" s="156">
        <v>3000</v>
      </c>
    </row>
    <row r="27" spans="2:10" x14ac:dyDescent="0.25">
      <c r="B27" s="30" t="s">
        <v>189</v>
      </c>
      <c r="F27" s="156">
        <v>0</v>
      </c>
      <c r="G27" s="58"/>
      <c r="H27" s="156">
        <v>290784</v>
      </c>
    </row>
    <row r="28" spans="2:10" x14ac:dyDescent="0.25">
      <c r="B28" s="30" t="s">
        <v>190</v>
      </c>
      <c r="F28" s="156">
        <v>0</v>
      </c>
      <c r="G28" s="58"/>
      <c r="H28" s="156">
        <v>595475</v>
      </c>
    </row>
    <row r="29" spans="2:10" x14ac:dyDescent="0.25">
      <c r="B29" s="30" t="s">
        <v>191</v>
      </c>
      <c r="F29" s="156">
        <v>1300</v>
      </c>
      <c r="G29" s="58"/>
      <c r="H29" s="156">
        <v>0</v>
      </c>
    </row>
    <row r="30" spans="2:10" x14ac:dyDescent="0.25">
      <c r="B30" s="30" t="s">
        <v>192</v>
      </c>
      <c r="F30" s="156">
        <v>115917</v>
      </c>
      <c r="G30" s="58"/>
      <c r="H30" s="156">
        <v>99319</v>
      </c>
    </row>
    <row r="31" spans="2:10" x14ac:dyDescent="0.25">
      <c r="B31" s="30" t="s">
        <v>178</v>
      </c>
      <c r="F31" s="156"/>
      <c r="G31" s="58"/>
      <c r="H31" s="156">
        <v>22</v>
      </c>
    </row>
    <row r="32" spans="2:10" x14ac:dyDescent="0.25">
      <c r="B32" s="30" t="s">
        <v>141</v>
      </c>
      <c r="F32" s="156">
        <v>41900</v>
      </c>
      <c r="G32" s="58"/>
      <c r="H32" s="156">
        <v>373536</v>
      </c>
    </row>
    <row r="33" spans="2:11" x14ac:dyDescent="0.25">
      <c r="B33" s="30" t="s">
        <v>193</v>
      </c>
      <c r="F33" s="156">
        <v>152258.84</v>
      </c>
      <c r="G33" s="58"/>
      <c r="H33" s="156">
        <v>147714</v>
      </c>
      <c r="J33" s="60"/>
    </row>
    <row r="34" spans="2:11" x14ac:dyDescent="0.25">
      <c r="B34" t="s">
        <v>177</v>
      </c>
      <c r="F34" s="156">
        <v>0</v>
      </c>
      <c r="G34" s="58"/>
      <c r="H34" s="156">
        <v>136915</v>
      </c>
      <c r="J34" s="60"/>
    </row>
    <row r="35" spans="2:11" x14ac:dyDescent="0.25">
      <c r="B35" s="30" t="s">
        <v>199</v>
      </c>
      <c r="F35" s="156">
        <v>199819</v>
      </c>
      <c r="G35" s="58"/>
      <c r="H35" s="156">
        <v>0</v>
      </c>
      <c r="I35" s="60"/>
    </row>
    <row r="36" spans="2:11" x14ac:dyDescent="0.25">
      <c r="B36" s="30" t="s">
        <v>194</v>
      </c>
      <c r="F36" s="156">
        <v>49439.21</v>
      </c>
      <c r="G36" s="58"/>
      <c r="H36" s="156">
        <v>141743</v>
      </c>
      <c r="I36" s="60"/>
    </row>
    <row r="37" spans="2:11" x14ac:dyDescent="0.25">
      <c r="B37" s="30" t="s">
        <v>195</v>
      </c>
      <c r="F37" s="156">
        <v>192938.79</v>
      </c>
      <c r="G37" s="58"/>
      <c r="H37" s="156">
        <v>199134</v>
      </c>
      <c r="I37" s="60"/>
    </row>
    <row r="38" spans="2:11" x14ac:dyDescent="0.25">
      <c r="B38" s="30" t="s">
        <v>296</v>
      </c>
      <c r="F38" s="156"/>
      <c r="G38" s="58"/>
      <c r="H38" s="156">
        <v>15000</v>
      </c>
      <c r="I38" s="60"/>
    </row>
    <row r="39" spans="2:11" x14ac:dyDescent="0.25">
      <c r="B39" s="30" t="s">
        <v>155</v>
      </c>
      <c r="F39" s="156">
        <v>75673.52</v>
      </c>
      <c r="G39" s="58"/>
      <c r="H39" s="156">
        <v>126000</v>
      </c>
      <c r="I39" s="60"/>
    </row>
    <row r="40" spans="2:11" x14ac:dyDescent="0.25">
      <c r="B40" s="30" t="s">
        <v>198</v>
      </c>
      <c r="F40" s="156">
        <v>364885.62</v>
      </c>
      <c r="G40" s="58"/>
      <c r="H40" s="156">
        <v>375107</v>
      </c>
    </row>
    <row r="41" spans="2:11" x14ac:dyDescent="0.25">
      <c r="B41" s="30" t="s">
        <v>297</v>
      </c>
      <c r="F41" s="156">
        <v>19572.5</v>
      </c>
      <c r="G41" s="58"/>
      <c r="H41" s="156">
        <v>280522</v>
      </c>
    </row>
    <row r="42" spans="2:11" x14ac:dyDescent="0.25">
      <c r="B42" s="30" t="s">
        <v>197</v>
      </c>
      <c r="F42" s="156">
        <v>0</v>
      </c>
      <c r="G42" s="57"/>
      <c r="H42" s="156">
        <v>0</v>
      </c>
    </row>
    <row r="43" spans="2:11" x14ac:dyDescent="0.25">
      <c r="B43" s="30" t="s">
        <v>269</v>
      </c>
      <c r="F43" s="156">
        <v>33410</v>
      </c>
      <c r="G43" s="58"/>
      <c r="H43" s="156">
        <v>33977</v>
      </c>
    </row>
    <row r="44" spans="2:11" ht="15.75" thickBot="1" x14ac:dyDescent="0.3">
      <c r="B44" t="s">
        <v>298</v>
      </c>
      <c r="F44" s="162">
        <v>0</v>
      </c>
      <c r="G44" s="58"/>
      <c r="H44" s="162">
        <v>1953729</v>
      </c>
      <c r="I44" s="61"/>
    </row>
    <row r="45" spans="2:11" ht="15.75" thickTop="1" x14ac:dyDescent="0.25">
      <c r="F45" s="191">
        <f>+SUM(F20:F44)</f>
        <v>3137922.45</v>
      </c>
      <c r="G45" s="191"/>
      <c r="H45" s="191">
        <f>+SUM(H20:H44)</f>
        <v>7549838</v>
      </c>
      <c r="I45" s="63"/>
      <c r="J45" s="60"/>
      <c r="K45" s="60"/>
    </row>
    <row r="46" spans="2:11" x14ac:dyDescent="0.25">
      <c r="F46" s="59"/>
      <c r="G46" s="59"/>
    </row>
    <row r="47" spans="2:11" x14ac:dyDescent="0.25">
      <c r="B47" s="24" t="s">
        <v>255</v>
      </c>
      <c r="F47" s="59"/>
      <c r="G47" s="59"/>
      <c r="J47" s="59"/>
    </row>
    <row r="48" spans="2:11" x14ac:dyDescent="0.25">
      <c r="B48" s="30" t="s">
        <v>326</v>
      </c>
      <c r="F48" s="59"/>
      <c r="G48" s="59"/>
      <c r="H48" s="59"/>
      <c r="J48" s="95"/>
    </row>
    <row r="49" spans="2:13" ht="15.75" thickBot="1" x14ac:dyDescent="0.3">
      <c r="F49" s="59"/>
      <c r="J49" s="59"/>
    </row>
    <row r="50" spans="2:13" ht="30.75" thickBot="1" x14ac:dyDescent="0.3">
      <c r="B50" s="64" t="s">
        <v>256</v>
      </c>
      <c r="C50" s="65" t="s">
        <v>82</v>
      </c>
      <c r="D50" s="65" t="s">
        <v>83</v>
      </c>
      <c r="E50" s="66"/>
      <c r="F50" s="140" t="s">
        <v>84</v>
      </c>
      <c r="G50" s="141" t="s">
        <v>243</v>
      </c>
      <c r="H50" s="140" t="s">
        <v>244</v>
      </c>
      <c r="I50" s="142" t="s">
        <v>99</v>
      </c>
      <c r="J50" s="140" t="s">
        <v>85</v>
      </c>
      <c r="K50" s="59"/>
      <c r="L50" s="59"/>
    </row>
    <row r="51" spans="2:13" x14ac:dyDescent="0.25">
      <c r="B51" s="67" t="s">
        <v>318</v>
      </c>
      <c r="C51" s="68"/>
      <c r="D51" s="68"/>
      <c r="E51" s="68"/>
      <c r="F51" s="163">
        <v>32374279.18</v>
      </c>
      <c r="G51" s="163">
        <v>36410535.340000004</v>
      </c>
      <c r="H51" s="163">
        <v>142170624.22999999</v>
      </c>
      <c r="I51" s="163">
        <v>0</v>
      </c>
      <c r="J51" s="164">
        <v>210955438.75</v>
      </c>
      <c r="K51" s="59"/>
      <c r="L51" s="59"/>
    </row>
    <row r="52" spans="2:13" x14ac:dyDescent="0.25">
      <c r="B52" s="69" t="s">
        <v>86</v>
      </c>
      <c r="C52" s="70"/>
      <c r="D52" s="70"/>
      <c r="E52" s="70"/>
      <c r="F52" s="165">
        <v>1841145.03</v>
      </c>
      <c r="G52" s="165">
        <v>2228373</v>
      </c>
      <c r="H52" s="165">
        <v>7679774.2300000004</v>
      </c>
      <c r="I52" s="165"/>
      <c r="J52" s="166">
        <f>+F52+G52+H52</f>
        <v>11749292.260000002</v>
      </c>
      <c r="K52" s="59"/>
      <c r="L52" s="59"/>
    </row>
    <row r="53" spans="2:13" hidden="1" x14ac:dyDescent="0.25">
      <c r="B53" s="71" t="s">
        <v>100</v>
      </c>
      <c r="C53" s="70"/>
      <c r="D53" s="70"/>
      <c r="E53" s="70"/>
      <c r="F53" s="167"/>
      <c r="G53" s="167"/>
      <c r="H53" s="167"/>
      <c r="I53" s="167"/>
      <c r="J53" s="168">
        <v>0</v>
      </c>
      <c r="K53" s="59"/>
    </row>
    <row r="54" spans="2:13" hidden="1" x14ac:dyDescent="0.25">
      <c r="B54" s="72" t="s">
        <v>87</v>
      </c>
      <c r="C54" s="70"/>
      <c r="D54" s="70"/>
      <c r="E54" s="70"/>
      <c r="F54" s="167"/>
      <c r="G54" s="167"/>
      <c r="H54" s="167"/>
      <c r="I54" s="167"/>
      <c r="J54" s="168">
        <v>111534335.84999999</v>
      </c>
    </row>
    <row r="55" spans="2:13" hidden="1" x14ac:dyDescent="0.25">
      <c r="B55" s="71" t="s">
        <v>213</v>
      </c>
      <c r="C55" s="70"/>
      <c r="D55" s="70"/>
      <c r="E55" s="70"/>
      <c r="F55" s="167"/>
      <c r="G55" s="167"/>
      <c r="H55" s="167"/>
      <c r="I55" s="167"/>
      <c r="J55" s="168">
        <v>26280407.539999995</v>
      </c>
    </row>
    <row r="56" spans="2:13" hidden="1" x14ac:dyDescent="0.25">
      <c r="B56" s="71" t="s">
        <v>81</v>
      </c>
      <c r="C56" s="70"/>
      <c r="D56" s="70"/>
      <c r="E56" s="70"/>
      <c r="F56" s="167"/>
      <c r="G56" s="167"/>
      <c r="H56" s="167"/>
      <c r="I56" s="167"/>
      <c r="J56" s="168">
        <v>26280407.539999999</v>
      </c>
    </row>
    <row r="57" spans="2:13" x14ac:dyDescent="0.25">
      <c r="B57" s="72" t="s">
        <v>88</v>
      </c>
      <c r="C57" s="70"/>
      <c r="D57" s="70"/>
      <c r="E57" s="70"/>
      <c r="F57" s="163">
        <f>+F51+F52</f>
        <v>34215424.210000001</v>
      </c>
      <c r="G57" s="163">
        <f>+G51+G52</f>
        <v>38638908.340000004</v>
      </c>
      <c r="H57" s="163">
        <f>+H51+H52</f>
        <v>149850398.45999998</v>
      </c>
      <c r="I57" s="163"/>
      <c r="J57" s="169">
        <f>+F57+G57+H57</f>
        <v>222704731.00999999</v>
      </c>
      <c r="K57" s="60"/>
      <c r="L57" s="60"/>
      <c r="M57" s="60"/>
    </row>
    <row r="58" spans="2:13" ht="9.75" hidden="1" customHeight="1" x14ac:dyDescent="0.25">
      <c r="B58" s="71"/>
      <c r="C58" s="70"/>
      <c r="D58" s="70"/>
      <c r="E58" s="70"/>
      <c r="F58" s="170"/>
      <c r="G58" s="170"/>
      <c r="H58" s="170"/>
      <c r="I58" s="170"/>
      <c r="J58" s="171"/>
    </row>
    <row r="59" spans="2:13" x14ac:dyDescent="0.25">
      <c r="B59" s="71"/>
      <c r="C59" s="70"/>
      <c r="D59" s="70"/>
      <c r="E59" s="70"/>
      <c r="F59" s="170"/>
      <c r="G59" s="170"/>
      <c r="H59" s="170"/>
      <c r="I59" s="170" t="s">
        <v>295</v>
      </c>
      <c r="J59" s="170"/>
      <c r="K59" s="252"/>
    </row>
    <row r="60" spans="2:13" x14ac:dyDescent="0.25">
      <c r="B60" s="69" t="s">
        <v>89</v>
      </c>
      <c r="C60" s="70"/>
      <c r="D60" s="70"/>
      <c r="E60" s="70"/>
      <c r="F60" s="170">
        <v>15266672.32</v>
      </c>
      <c r="G60" s="170">
        <v>23445716.190000001</v>
      </c>
      <c r="H60" s="170">
        <v>99102354.879999995</v>
      </c>
      <c r="I60" s="170"/>
      <c r="J60" s="171">
        <v>137814743.38999999</v>
      </c>
      <c r="K60" s="59"/>
    </row>
    <row r="61" spans="2:13" x14ac:dyDescent="0.25">
      <c r="B61" s="72" t="s">
        <v>90</v>
      </c>
      <c r="C61" s="70"/>
      <c r="D61" s="70"/>
      <c r="E61" s="70"/>
      <c r="F61" s="165">
        <v>1050451.8</v>
      </c>
      <c r="G61" s="165">
        <v>6399010</v>
      </c>
      <c r="H61" s="165">
        <v>13770393.84</v>
      </c>
      <c r="I61" s="165"/>
      <c r="J61" s="166">
        <v>21219855.640000001</v>
      </c>
      <c r="K61" s="59"/>
      <c r="M61" s="60"/>
    </row>
    <row r="62" spans="2:13" hidden="1" x14ac:dyDescent="0.25">
      <c r="B62" s="71" t="s">
        <v>214</v>
      </c>
      <c r="C62" s="70"/>
      <c r="D62" s="70"/>
      <c r="E62" s="70"/>
      <c r="F62" s="167"/>
      <c r="G62" s="167"/>
      <c r="H62" s="167"/>
      <c r="I62" s="167"/>
      <c r="J62" s="172"/>
      <c r="K62" s="59"/>
      <c r="L62" s="59"/>
    </row>
    <row r="63" spans="2:13" ht="15.75" thickBot="1" x14ac:dyDescent="0.3">
      <c r="B63" s="69" t="s">
        <v>88</v>
      </c>
      <c r="C63" s="70"/>
      <c r="D63" s="70"/>
      <c r="E63" s="70"/>
      <c r="F63" s="173">
        <v>16317124.120000001</v>
      </c>
      <c r="G63" s="173">
        <v>29844726.190000001</v>
      </c>
      <c r="H63" s="173">
        <v>112872748.72</v>
      </c>
      <c r="I63" s="173">
        <v>0</v>
      </c>
      <c r="J63" s="174">
        <v>159034599.02999997</v>
      </c>
      <c r="K63" s="59"/>
      <c r="L63" s="59"/>
    </row>
    <row r="64" spans="2:13" ht="15.75" thickTop="1" x14ac:dyDescent="0.25">
      <c r="B64" s="72" t="s">
        <v>319</v>
      </c>
      <c r="C64" s="70"/>
      <c r="D64" s="70"/>
      <c r="E64" s="70"/>
      <c r="F64" s="163">
        <f>+F57-F63</f>
        <v>17898300.09</v>
      </c>
      <c r="G64" s="163">
        <f t="shared" ref="G64:H64" si="0">+G57-G63</f>
        <v>8794182.1500000022</v>
      </c>
      <c r="H64" s="163">
        <f t="shared" si="0"/>
        <v>36977649.73999998</v>
      </c>
      <c r="I64" s="163">
        <v>0</v>
      </c>
      <c r="J64" s="163">
        <f>+J57-J63</f>
        <v>63670131.980000019</v>
      </c>
      <c r="K64" s="59"/>
      <c r="L64" s="59"/>
      <c r="M64" s="74"/>
    </row>
    <row r="65" spans="2:13" ht="15.75" thickBot="1" x14ac:dyDescent="0.3">
      <c r="B65" s="147"/>
      <c r="C65" s="75"/>
      <c r="D65" s="75"/>
      <c r="E65" s="75"/>
      <c r="F65" s="76"/>
      <c r="G65" s="76"/>
      <c r="H65" s="76"/>
      <c r="I65" s="76"/>
      <c r="J65" s="77"/>
      <c r="K65" s="59"/>
      <c r="L65" s="59"/>
      <c r="M65" s="74"/>
    </row>
    <row r="66" spans="2:13" ht="15.75" thickBot="1" x14ac:dyDescent="0.3">
      <c r="C66" s="78"/>
      <c r="D66" s="78"/>
      <c r="E66" s="78"/>
      <c r="F66" s="62"/>
      <c r="G66" s="62"/>
      <c r="H66" s="62"/>
      <c r="I66" s="62"/>
      <c r="J66" s="62"/>
      <c r="K66" s="59"/>
      <c r="L66" s="59"/>
      <c r="M66" s="74"/>
    </row>
    <row r="67" spans="2:13" ht="30.75" thickBot="1" x14ac:dyDescent="0.3">
      <c r="B67" s="79" t="s">
        <v>256</v>
      </c>
      <c r="C67" s="80" t="s">
        <v>82</v>
      </c>
      <c r="D67" s="80" t="s">
        <v>83</v>
      </c>
      <c r="E67" s="81"/>
      <c r="F67" s="82" t="s">
        <v>84</v>
      </c>
      <c r="G67" s="83" t="s">
        <v>243</v>
      </c>
      <c r="H67" s="82" t="s">
        <v>244</v>
      </c>
      <c r="I67" s="84" t="s">
        <v>99</v>
      </c>
      <c r="J67" s="85" t="s">
        <v>85</v>
      </c>
      <c r="K67" s="59"/>
      <c r="L67" s="59"/>
      <c r="M67" s="74"/>
    </row>
    <row r="68" spans="2:13" x14ac:dyDescent="0.25">
      <c r="B68" s="67" t="s">
        <v>320</v>
      </c>
      <c r="C68" s="68"/>
      <c r="D68" s="68"/>
      <c r="E68" s="68"/>
      <c r="F68" s="175">
        <v>29849393.940000001</v>
      </c>
      <c r="G68" s="175">
        <v>31438346.82</v>
      </c>
      <c r="H68" s="175">
        <v>116322317.22999999</v>
      </c>
      <c r="I68" s="175">
        <v>0</v>
      </c>
      <c r="J68" s="176">
        <v>177610057.99000001</v>
      </c>
      <c r="K68" s="59"/>
      <c r="L68" s="59"/>
      <c r="M68" s="74"/>
    </row>
    <row r="69" spans="2:13" x14ac:dyDescent="0.25">
      <c r="B69" s="69" t="s">
        <v>86</v>
      </c>
      <c r="C69" s="70"/>
      <c r="D69" s="70"/>
      <c r="E69" s="70"/>
      <c r="F69" s="165">
        <v>2524885.2400000002</v>
      </c>
      <c r="G69" s="165">
        <v>4972188.5199999996</v>
      </c>
      <c r="H69" s="165">
        <v>25848307</v>
      </c>
      <c r="I69" s="165"/>
      <c r="J69" s="166">
        <v>33345380.759999998</v>
      </c>
      <c r="K69" s="59"/>
      <c r="L69" s="59"/>
      <c r="M69" s="74"/>
    </row>
    <row r="70" spans="2:13" hidden="1" x14ac:dyDescent="0.25">
      <c r="B70" s="71" t="s">
        <v>100</v>
      </c>
      <c r="C70" s="70"/>
      <c r="D70" s="70"/>
      <c r="E70" s="70"/>
      <c r="F70" s="167"/>
      <c r="G70" s="167"/>
      <c r="H70" s="167"/>
      <c r="I70" s="167"/>
      <c r="J70" s="177">
        <v>86135439</v>
      </c>
      <c r="K70" s="59"/>
      <c r="L70" s="59"/>
      <c r="M70" s="74"/>
    </row>
    <row r="71" spans="2:13" hidden="1" x14ac:dyDescent="0.25">
      <c r="B71" s="72" t="s">
        <v>87</v>
      </c>
      <c r="C71" s="70"/>
      <c r="D71" s="70"/>
      <c r="E71" s="70"/>
      <c r="F71" s="167"/>
      <c r="G71" s="167"/>
      <c r="H71" s="167"/>
      <c r="I71" s="167"/>
      <c r="J71" s="177">
        <v>25398896.850000001</v>
      </c>
      <c r="K71" s="59"/>
      <c r="L71" s="59"/>
      <c r="M71" s="74"/>
    </row>
    <row r="72" spans="2:13" hidden="1" x14ac:dyDescent="0.25">
      <c r="B72" s="71" t="s">
        <v>213</v>
      </c>
      <c r="C72" s="70"/>
      <c r="D72" s="70"/>
      <c r="E72" s="70"/>
      <c r="F72" s="167"/>
      <c r="G72" s="167"/>
      <c r="H72" s="167"/>
      <c r="I72" s="167"/>
      <c r="J72" s="177">
        <v>0</v>
      </c>
      <c r="K72" s="59"/>
      <c r="L72" s="59"/>
      <c r="M72" s="74"/>
    </row>
    <row r="73" spans="2:13" hidden="1" x14ac:dyDescent="0.25">
      <c r="B73" s="71" t="s">
        <v>81</v>
      </c>
      <c r="C73" s="70"/>
      <c r="D73" s="70"/>
      <c r="E73" s="70"/>
      <c r="F73" s="167"/>
      <c r="G73" s="167"/>
      <c r="H73" s="167"/>
      <c r="I73" s="167"/>
      <c r="J73" s="177">
        <v>111534335.84999999</v>
      </c>
      <c r="K73" s="59"/>
      <c r="L73" s="59"/>
      <c r="M73" s="74"/>
    </row>
    <row r="74" spans="2:13" x14ac:dyDescent="0.25">
      <c r="B74" s="72" t="s">
        <v>88</v>
      </c>
      <c r="C74" s="70"/>
      <c r="D74" s="70"/>
      <c r="E74" s="70"/>
      <c r="F74" s="163">
        <v>32374279.18</v>
      </c>
      <c r="G74" s="163">
        <v>36410535.340000004</v>
      </c>
      <c r="H74" s="163">
        <v>142170624.22999999</v>
      </c>
      <c r="I74" s="163"/>
      <c r="J74" s="178">
        <v>210955438.75</v>
      </c>
      <c r="K74" s="59"/>
      <c r="L74" s="59"/>
      <c r="M74" s="74"/>
    </row>
    <row r="75" spans="2:13" x14ac:dyDescent="0.25">
      <c r="B75" s="71"/>
      <c r="C75" s="70"/>
      <c r="D75" s="70"/>
      <c r="E75" s="70"/>
      <c r="F75" s="170"/>
      <c r="G75" s="170"/>
      <c r="H75" s="170"/>
      <c r="I75" s="170"/>
      <c r="J75" s="171"/>
      <c r="K75" s="59"/>
      <c r="L75" s="59"/>
      <c r="M75" s="74"/>
    </row>
    <row r="76" spans="2:13" x14ac:dyDescent="0.25">
      <c r="B76" s="69" t="s">
        <v>89</v>
      </c>
      <c r="C76" s="70"/>
      <c r="D76" s="70"/>
      <c r="E76" s="70"/>
      <c r="F76" s="170"/>
      <c r="G76" s="170"/>
      <c r="H76" s="170"/>
      <c r="I76" s="170" t="s">
        <v>295</v>
      </c>
      <c r="J76" s="171"/>
      <c r="K76" s="59"/>
      <c r="L76" s="59"/>
      <c r="M76" s="74"/>
    </row>
    <row r="77" spans="2:13" x14ac:dyDescent="0.25">
      <c r="B77" s="72" t="s">
        <v>90</v>
      </c>
      <c r="C77" s="70"/>
      <c r="D77" s="70"/>
      <c r="E77" s="70"/>
      <c r="F77" s="170">
        <v>13239211.130000001</v>
      </c>
      <c r="G77" s="170">
        <v>20318670.609999999</v>
      </c>
      <c r="H77" s="170">
        <v>77976454.109999999</v>
      </c>
      <c r="I77" s="170"/>
      <c r="J77" s="171">
        <v>111534335.84999999</v>
      </c>
      <c r="K77" s="59"/>
      <c r="L77" s="59"/>
      <c r="M77" s="74"/>
    </row>
    <row r="78" spans="2:13" hidden="1" x14ac:dyDescent="0.25">
      <c r="B78" s="71" t="s">
        <v>214</v>
      </c>
      <c r="C78" s="70"/>
      <c r="D78" s="70"/>
      <c r="E78" s="70"/>
      <c r="F78" s="170">
        <v>2027461.1899999976</v>
      </c>
      <c r="G78" s="170">
        <v>3127045.5800000019</v>
      </c>
      <c r="H78" s="170">
        <v>21125900.769999996</v>
      </c>
      <c r="I78" s="165"/>
      <c r="J78" s="171">
        <v>26280407.539999995</v>
      </c>
      <c r="K78" s="59"/>
      <c r="L78" s="59"/>
      <c r="M78" s="74"/>
    </row>
    <row r="79" spans="2:13" x14ac:dyDescent="0.25">
      <c r="B79" s="69" t="s">
        <v>88</v>
      </c>
      <c r="C79" s="70"/>
      <c r="D79" s="70"/>
      <c r="E79" s="70"/>
      <c r="F79" s="165">
        <v>2027461.19</v>
      </c>
      <c r="G79" s="165">
        <v>3127045.58</v>
      </c>
      <c r="H79" s="165">
        <v>21125900.77</v>
      </c>
      <c r="I79" s="165"/>
      <c r="J79" s="166">
        <f>+F79+G79+H79</f>
        <v>26280407.539999999</v>
      </c>
      <c r="K79" s="59"/>
      <c r="L79" s="59"/>
      <c r="M79" s="74"/>
    </row>
    <row r="80" spans="2:13" ht="15.75" thickBot="1" x14ac:dyDescent="0.3">
      <c r="B80" s="72" t="s">
        <v>264</v>
      </c>
      <c r="C80" s="70"/>
      <c r="D80" s="70"/>
      <c r="E80" s="70"/>
      <c r="F80" s="173">
        <v>15266672.319999998</v>
      </c>
      <c r="G80" s="173">
        <v>23445716.190000001</v>
      </c>
      <c r="H80" s="173">
        <v>99102354.879999995</v>
      </c>
      <c r="I80" s="173">
        <v>0</v>
      </c>
      <c r="J80" s="174">
        <v>137814743.38999999</v>
      </c>
      <c r="K80" s="59"/>
      <c r="L80" s="59"/>
      <c r="M80" s="74"/>
    </row>
    <row r="81" spans="2:11" ht="16.5" thickTop="1" thickBot="1" x14ac:dyDescent="0.3">
      <c r="B81" s="147"/>
      <c r="C81" s="148"/>
      <c r="D81" s="148"/>
      <c r="E81" s="148"/>
      <c r="F81" s="179">
        <v>17107606.859999999</v>
      </c>
      <c r="G81" s="179">
        <v>12964819.150000002</v>
      </c>
      <c r="H81" s="179">
        <v>43068269.349999994</v>
      </c>
      <c r="I81" s="179">
        <v>0</v>
      </c>
      <c r="J81" s="180">
        <v>73140695.360000014</v>
      </c>
      <c r="K81" s="59"/>
    </row>
    <row r="82" spans="2:11" ht="40.5" customHeight="1" x14ac:dyDescent="0.25">
      <c r="B82" s="263" t="s">
        <v>357</v>
      </c>
      <c r="C82" s="263"/>
      <c r="D82" s="263"/>
      <c r="E82" s="263"/>
      <c r="F82" s="263"/>
      <c r="G82" s="263"/>
      <c r="H82" s="263"/>
      <c r="I82" s="263"/>
      <c r="J82" s="263"/>
      <c r="K82" s="59"/>
    </row>
    <row r="83" spans="2:11" x14ac:dyDescent="0.25">
      <c r="B83" s="47"/>
      <c r="C83" s="47"/>
      <c r="D83" s="47"/>
      <c r="F83" s="86"/>
      <c r="G83" s="47"/>
      <c r="H83" s="47"/>
      <c r="I83" s="47"/>
      <c r="J83" s="47"/>
      <c r="K83" s="59"/>
    </row>
    <row r="84" spans="2:11" x14ac:dyDescent="0.25">
      <c r="B84" s="87"/>
      <c r="C84" s="88"/>
      <c r="D84" s="88"/>
      <c r="E84" s="89"/>
      <c r="F84" s="92"/>
      <c r="G84" s="93"/>
      <c r="H84" s="94"/>
      <c r="I84" s="47"/>
      <c r="J84" s="47"/>
      <c r="K84" s="59"/>
    </row>
    <row r="85" spans="2:11" x14ac:dyDescent="0.25">
      <c r="B85" s="87"/>
      <c r="C85" s="88"/>
      <c r="D85" s="88"/>
      <c r="E85" s="89"/>
      <c r="F85" s="92"/>
      <c r="G85" s="93"/>
      <c r="H85" s="94"/>
      <c r="I85" s="47"/>
      <c r="J85" s="47"/>
      <c r="K85" s="59"/>
    </row>
    <row r="86" spans="2:11" x14ac:dyDescent="0.25">
      <c r="B86" s="87"/>
      <c r="C86" s="88"/>
      <c r="D86" s="88"/>
      <c r="E86" s="89"/>
      <c r="F86" s="92"/>
      <c r="G86" s="93"/>
      <c r="H86" s="94"/>
      <c r="I86" s="47"/>
      <c r="J86" s="47"/>
      <c r="K86" s="59"/>
    </row>
    <row r="87" spans="2:11" x14ac:dyDescent="0.25">
      <c r="B87" s="24" t="s">
        <v>303</v>
      </c>
      <c r="C87" s="47"/>
      <c r="D87" s="47"/>
      <c r="F87" s="86"/>
      <c r="G87" s="47"/>
      <c r="H87" s="47"/>
      <c r="I87" s="47"/>
      <c r="J87" s="47"/>
      <c r="K87" s="59"/>
    </row>
    <row r="88" spans="2:11" x14ac:dyDescent="0.25">
      <c r="B88" s="47"/>
      <c r="C88" s="47"/>
      <c r="D88" s="47"/>
      <c r="F88" s="86"/>
      <c r="G88" s="47"/>
      <c r="H88" s="47"/>
      <c r="I88" s="47"/>
      <c r="J88" s="47"/>
      <c r="K88" s="59"/>
    </row>
    <row r="89" spans="2:11" ht="15" customHeight="1" x14ac:dyDescent="0.25">
      <c r="B89" s="262" t="s">
        <v>352</v>
      </c>
      <c r="C89" s="262"/>
      <c r="D89" s="262"/>
      <c r="E89" s="262"/>
      <c r="F89" s="262"/>
      <c r="G89" s="262"/>
      <c r="H89" s="262"/>
      <c r="I89" s="262"/>
      <c r="J89" s="262"/>
      <c r="K89" s="59"/>
    </row>
    <row r="90" spans="2:11" x14ac:dyDescent="0.25">
      <c r="B90" s="47"/>
      <c r="C90" s="47"/>
      <c r="D90" s="47"/>
      <c r="F90" s="86"/>
      <c r="G90" s="47"/>
      <c r="H90" s="47"/>
      <c r="I90" s="47"/>
      <c r="J90" s="47"/>
      <c r="K90" s="59"/>
    </row>
    <row r="91" spans="2:11" x14ac:dyDescent="0.25">
      <c r="B91" s="47"/>
      <c r="C91" s="47"/>
      <c r="D91" s="47"/>
      <c r="F91" s="86"/>
      <c r="G91" s="47"/>
      <c r="H91" s="47"/>
      <c r="I91" s="47"/>
      <c r="J91" s="47"/>
      <c r="K91" s="59"/>
    </row>
    <row r="92" spans="2:11" x14ac:dyDescent="0.25">
      <c r="B92" s="87" t="s">
        <v>101</v>
      </c>
      <c r="C92" s="88"/>
      <c r="D92" s="88"/>
      <c r="E92" s="89"/>
      <c r="F92" s="90">
        <v>2023</v>
      </c>
      <c r="G92" s="91"/>
      <c r="H92" s="90">
        <v>2022</v>
      </c>
      <c r="I92" s="47"/>
      <c r="J92" s="47"/>
      <c r="K92" s="59"/>
    </row>
    <row r="93" spans="2:11" ht="15.75" thickBot="1" x14ac:dyDescent="0.3">
      <c r="B93" s="88" t="s">
        <v>257</v>
      </c>
      <c r="C93" s="88"/>
      <c r="D93" s="88"/>
      <c r="E93" s="89"/>
      <c r="F93" s="192">
        <v>95757.2</v>
      </c>
      <c r="G93" s="170"/>
      <c r="H93" s="192">
        <v>1210671.5900000001</v>
      </c>
      <c r="I93" s="47"/>
      <c r="J93" s="47"/>
      <c r="K93" s="59"/>
    </row>
    <row r="94" spans="2:11" ht="15.75" thickTop="1" x14ac:dyDescent="0.25">
      <c r="B94" s="87" t="s">
        <v>260</v>
      </c>
      <c r="C94" s="88"/>
      <c r="D94" s="88"/>
      <c r="E94" s="89"/>
      <c r="F94" s="181">
        <f>+F93</f>
        <v>95757.2</v>
      </c>
      <c r="G94" s="182"/>
      <c r="H94" s="183">
        <f>SUM(H93)</f>
        <v>1210671.5900000001</v>
      </c>
      <c r="I94" s="47"/>
      <c r="J94" s="47"/>
      <c r="K94" s="59"/>
    </row>
    <row r="95" spans="2:11" x14ac:dyDescent="0.25">
      <c r="B95" s="47"/>
      <c r="C95" s="47"/>
      <c r="D95" s="47"/>
      <c r="F95" s="86"/>
      <c r="G95" s="47"/>
      <c r="H95" s="47"/>
      <c r="I95" s="47"/>
      <c r="J95" s="47"/>
      <c r="K95" s="59"/>
    </row>
    <row r="96" spans="2:11" ht="17.25" customHeight="1" x14ac:dyDescent="0.25">
      <c r="B96" s="47"/>
      <c r="C96" s="47"/>
      <c r="D96" s="47"/>
      <c r="F96" s="86"/>
      <c r="G96" s="47"/>
      <c r="H96" s="47"/>
      <c r="I96" s="47"/>
      <c r="J96" s="47"/>
      <c r="K96" s="59"/>
    </row>
    <row r="97" spans="2:13" ht="17.25" customHeight="1" x14ac:dyDescent="0.25">
      <c r="B97" s="47"/>
      <c r="C97" s="47"/>
      <c r="D97" s="47"/>
      <c r="F97" s="86"/>
      <c r="G97" s="47"/>
      <c r="H97" s="47"/>
      <c r="I97" s="47"/>
      <c r="J97" s="47"/>
      <c r="K97" s="59"/>
    </row>
    <row r="98" spans="2:13" ht="22.5" customHeight="1" x14ac:dyDescent="0.25">
      <c r="B98" s="24" t="s">
        <v>304</v>
      </c>
      <c r="F98" s="59"/>
      <c r="G98" s="59"/>
      <c r="J98" s="59"/>
      <c r="L98" s="59"/>
      <c r="M98" s="59"/>
    </row>
    <row r="99" spans="2:13" x14ac:dyDescent="0.25">
      <c r="B99" s="24"/>
      <c r="J99" s="60"/>
      <c r="K99" s="95"/>
    </row>
    <row r="100" spans="2:13" x14ac:dyDescent="0.25">
      <c r="B100" s="96" t="s">
        <v>358</v>
      </c>
      <c r="C100" s="96"/>
      <c r="D100" s="96"/>
      <c r="E100" s="97"/>
      <c r="F100" s="96"/>
      <c r="G100" s="96"/>
      <c r="J100" s="59"/>
      <c r="K100" s="60"/>
    </row>
    <row r="101" spans="2:13" x14ac:dyDescent="0.25">
      <c r="B101" s="88"/>
      <c r="C101" s="88"/>
      <c r="D101" s="88"/>
      <c r="E101" s="89"/>
      <c r="F101" s="88"/>
      <c r="G101" s="88"/>
      <c r="H101" s="88"/>
    </row>
    <row r="102" spans="2:13" x14ac:dyDescent="0.25">
      <c r="B102" s="87" t="s">
        <v>101</v>
      </c>
      <c r="C102" s="88"/>
      <c r="D102" s="88"/>
      <c r="E102" s="89"/>
      <c r="F102" s="91">
        <v>2023</v>
      </c>
      <c r="G102" s="98"/>
      <c r="H102" s="90">
        <v>2022</v>
      </c>
      <c r="J102" s="60"/>
      <c r="L102" s="59"/>
    </row>
    <row r="103" spans="2:13" x14ac:dyDescent="0.25">
      <c r="B103" s="88" t="s">
        <v>341</v>
      </c>
      <c r="C103" s="88"/>
      <c r="D103" s="88"/>
      <c r="E103" s="89"/>
      <c r="F103" s="184">
        <v>21251823</v>
      </c>
      <c r="G103" s="170"/>
      <c r="H103" s="184">
        <v>24238353.329999998</v>
      </c>
      <c r="J103" s="95"/>
    </row>
    <row r="104" spans="2:13" ht="15.75" thickBot="1" x14ac:dyDescent="0.3">
      <c r="B104" s="88" t="s">
        <v>342</v>
      </c>
      <c r="C104" s="88"/>
      <c r="D104" s="88"/>
      <c r="E104" s="89"/>
      <c r="F104" s="188">
        <v>965719.55</v>
      </c>
      <c r="G104" s="170"/>
      <c r="H104" s="188">
        <v>7713451.4900000002</v>
      </c>
      <c r="I104" s="49"/>
      <c r="J104" s="59"/>
    </row>
    <row r="105" spans="2:13" ht="15.75" thickTop="1" x14ac:dyDescent="0.25">
      <c r="B105" s="88" t="s">
        <v>85</v>
      </c>
      <c r="C105" s="88"/>
      <c r="D105" s="88"/>
      <c r="E105" s="89"/>
      <c r="F105" s="163">
        <f>SUM(F103:F104)</f>
        <v>22217542.550000001</v>
      </c>
      <c r="G105" s="163"/>
      <c r="H105" s="185">
        <f>SUM(H103:H104)</f>
        <v>31951804.82</v>
      </c>
      <c r="J105" s="59"/>
      <c r="K105" s="59"/>
    </row>
    <row r="106" spans="2:13" x14ac:dyDescent="0.25">
      <c r="B106" s="88"/>
      <c r="C106" s="88"/>
      <c r="D106" s="88"/>
      <c r="E106" s="89"/>
      <c r="F106" s="99"/>
      <c r="G106" s="99"/>
      <c r="H106" s="100"/>
    </row>
    <row r="107" spans="2:13" x14ac:dyDescent="0.25">
      <c r="B107" s="87" t="s">
        <v>305</v>
      </c>
      <c r="C107" s="88"/>
      <c r="D107" s="88"/>
      <c r="E107" s="89"/>
      <c r="F107" s="254"/>
      <c r="G107" s="88"/>
      <c r="H107" s="101"/>
      <c r="I107" s="88"/>
      <c r="J107" s="102"/>
    </row>
    <row r="108" spans="2:13" x14ac:dyDescent="0.25">
      <c r="B108" s="88" t="s">
        <v>330</v>
      </c>
      <c r="C108" s="88"/>
      <c r="D108" s="88"/>
      <c r="E108" s="89"/>
      <c r="F108" s="88"/>
      <c r="G108" s="88"/>
      <c r="H108" s="103"/>
      <c r="I108" s="88"/>
      <c r="J108" s="88"/>
    </row>
    <row r="109" spans="2:13" x14ac:dyDescent="0.25">
      <c r="B109" s="88"/>
      <c r="C109" s="88"/>
      <c r="D109" s="88"/>
      <c r="E109" s="89"/>
      <c r="F109" s="88"/>
      <c r="G109" s="88"/>
      <c r="H109" s="103"/>
      <c r="I109" s="88"/>
      <c r="J109" s="88"/>
    </row>
    <row r="110" spans="2:13" x14ac:dyDescent="0.25">
      <c r="B110" s="87" t="s">
        <v>101</v>
      </c>
      <c r="C110" s="88"/>
      <c r="D110" s="88"/>
      <c r="E110" s="89"/>
      <c r="F110" s="90">
        <v>2023</v>
      </c>
      <c r="G110" s="91"/>
      <c r="H110" s="90">
        <v>2022</v>
      </c>
      <c r="I110" s="88"/>
      <c r="J110" s="102"/>
    </row>
    <row r="111" spans="2:13" ht="15.75" thickBot="1" x14ac:dyDescent="0.3">
      <c r="B111" s="88" t="s">
        <v>224</v>
      </c>
      <c r="C111" s="88"/>
      <c r="D111" s="88"/>
      <c r="E111" s="89"/>
      <c r="F111" s="188">
        <v>410673.39</v>
      </c>
      <c r="G111" s="170"/>
      <c r="H111" s="188">
        <v>516268.24</v>
      </c>
      <c r="I111" s="88"/>
      <c r="J111" s="88"/>
      <c r="K111" s="99"/>
    </row>
    <row r="112" spans="2:13" ht="15.75" thickTop="1" x14ac:dyDescent="0.25">
      <c r="B112" s="87" t="s">
        <v>212</v>
      </c>
      <c r="C112" s="88"/>
      <c r="D112" s="88"/>
      <c r="E112" s="89"/>
      <c r="F112" s="186">
        <f>SUM(F111)</f>
        <v>410673.39</v>
      </c>
      <c r="G112" s="182"/>
      <c r="H112" s="187">
        <f>SUM(H111)</f>
        <v>516268.24</v>
      </c>
      <c r="I112" s="88"/>
      <c r="J112" s="99"/>
      <c r="K112" s="102"/>
    </row>
    <row r="113" spans="2:11" x14ac:dyDescent="0.25">
      <c r="B113" s="88" t="s">
        <v>103</v>
      </c>
      <c r="C113" s="88"/>
      <c r="D113" s="88"/>
      <c r="E113" s="89"/>
      <c r="F113" s="105"/>
      <c r="G113" s="105"/>
      <c r="H113" s="106"/>
      <c r="I113" s="102"/>
      <c r="J113" s="102"/>
    </row>
    <row r="114" spans="2:11" x14ac:dyDescent="0.25">
      <c r="B114" s="87" t="s">
        <v>306</v>
      </c>
      <c r="C114" s="88"/>
      <c r="D114" s="88"/>
      <c r="E114" s="89"/>
      <c r="F114" s="89"/>
      <c r="G114" s="89"/>
      <c r="H114" s="89"/>
      <c r="I114" s="88"/>
      <c r="J114" s="88"/>
    </row>
    <row r="115" spans="2:11" x14ac:dyDescent="0.25">
      <c r="B115" s="88" t="s">
        <v>349</v>
      </c>
      <c r="C115" s="88"/>
      <c r="D115" s="88"/>
      <c r="E115" s="89"/>
      <c r="F115" s="88"/>
      <c r="G115" s="88"/>
      <c r="H115" s="88"/>
      <c r="I115" s="88"/>
      <c r="J115" s="88"/>
    </row>
    <row r="116" spans="2:11" x14ac:dyDescent="0.25">
      <c r="B116" s="88" t="s">
        <v>211</v>
      </c>
      <c r="C116" s="88"/>
      <c r="D116" s="88"/>
      <c r="E116" s="89"/>
      <c r="F116" s="88"/>
      <c r="G116" s="88"/>
      <c r="H116" s="88"/>
      <c r="I116" s="88"/>
      <c r="J116" s="88"/>
    </row>
    <row r="117" spans="2:11" x14ac:dyDescent="0.25">
      <c r="B117" s="88"/>
      <c r="C117" s="88"/>
      <c r="D117" s="88"/>
      <c r="E117" s="89"/>
      <c r="F117" s="88"/>
      <c r="G117" s="88"/>
      <c r="H117" s="88"/>
      <c r="I117" s="88"/>
      <c r="J117" s="88"/>
    </row>
    <row r="118" spans="2:11" x14ac:dyDescent="0.25">
      <c r="B118" s="87" t="s">
        <v>101</v>
      </c>
      <c r="C118" s="88"/>
      <c r="D118" s="88"/>
      <c r="E118" s="89"/>
      <c r="F118" s="91">
        <v>2023</v>
      </c>
      <c r="G118" s="107"/>
      <c r="H118" s="91">
        <v>2022</v>
      </c>
      <c r="I118" s="88"/>
      <c r="J118" s="88"/>
    </row>
    <row r="119" spans="2:11" x14ac:dyDescent="0.25">
      <c r="B119" s="88" t="s">
        <v>275</v>
      </c>
      <c r="C119" s="88"/>
      <c r="D119" s="88"/>
      <c r="E119" s="89"/>
      <c r="F119" s="156">
        <v>2008534.8800000001</v>
      </c>
      <c r="G119" s="170"/>
      <c r="H119" s="156">
        <v>1714013.1</v>
      </c>
      <c r="I119" s="73">
        <v>278575.15000000002</v>
      </c>
      <c r="J119" s="99"/>
      <c r="K119" s="99"/>
    </row>
    <row r="120" spans="2:11" ht="15.75" thickBot="1" x14ac:dyDescent="0.3">
      <c r="B120" s="88" t="s">
        <v>226</v>
      </c>
      <c r="C120" s="88"/>
      <c r="D120" s="88"/>
      <c r="E120" s="89"/>
      <c r="F120" s="188">
        <v>0</v>
      </c>
      <c r="G120" s="170"/>
      <c r="H120" s="188">
        <v>0</v>
      </c>
      <c r="I120" s="73">
        <v>49880.919999999984</v>
      </c>
      <c r="J120" s="99"/>
      <c r="K120" s="99"/>
    </row>
    <row r="121" spans="2:11" ht="15.75" thickTop="1" x14ac:dyDescent="0.25">
      <c r="B121" s="87" t="s">
        <v>229</v>
      </c>
      <c r="C121" s="88"/>
      <c r="D121" s="88"/>
      <c r="E121" s="89"/>
      <c r="F121" s="155">
        <f>SUM(F119:F120)</f>
        <v>2008534.8800000001</v>
      </c>
      <c r="G121" s="186"/>
      <c r="H121" s="155">
        <f>SUM(H119:H120)</f>
        <v>1714013.1</v>
      </c>
      <c r="I121" s="88"/>
      <c r="J121" s="99"/>
      <c r="K121" s="88"/>
    </row>
    <row r="122" spans="2:11" x14ac:dyDescent="0.25">
      <c r="B122" s="87"/>
      <c r="C122" s="88"/>
      <c r="D122" s="88"/>
      <c r="E122" s="89"/>
      <c r="F122" s="104"/>
      <c r="G122" s="104"/>
      <c r="H122" s="104"/>
      <c r="I122" s="88"/>
      <c r="J122" s="99"/>
      <c r="K122" s="88"/>
    </row>
    <row r="123" spans="2:11" x14ac:dyDescent="0.25">
      <c r="B123" s="87"/>
      <c r="C123" s="88"/>
      <c r="D123" s="88"/>
      <c r="E123" s="89"/>
      <c r="F123" s="104"/>
      <c r="G123" s="104"/>
      <c r="H123" s="104"/>
      <c r="I123" s="88"/>
      <c r="J123" s="99"/>
      <c r="K123" s="88"/>
    </row>
    <row r="124" spans="2:11" x14ac:dyDescent="0.25">
      <c r="B124" s="88"/>
      <c r="C124" s="88"/>
      <c r="D124" s="88"/>
      <c r="E124" s="89"/>
      <c r="F124" s="104"/>
      <c r="G124" s="104"/>
      <c r="H124" s="104"/>
      <c r="I124" s="88"/>
      <c r="J124" s="99"/>
      <c r="K124" s="88"/>
    </row>
    <row r="125" spans="2:11" x14ac:dyDescent="0.25">
      <c r="B125" s="143"/>
      <c r="C125" s="143"/>
      <c r="D125" s="143"/>
      <c r="E125" s="143"/>
      <c r="F125" s="253"/>
      <c r="G125" s="143"/>
      <c r="H125" s="143"/>
      <c r="I125" s="143"/>
      <c r="J125" s="143"/>
      <c r="K125" s="88"/>
    </row>
    <row r="126" spans="2:11" x14ac:dyDescent="0.25">
      <c r="B126" s="143"/>
      <c r="C126" s="143"/>
      <c r="D126" s="143"/>
      <c r="E126" s="143"/>
      <c r="F126" s="253"/>
      <c r="G126" s="143"/>
      <c r="H126" s="143"/>
      <c r="I126" s="143"/>
      <c r="J126" s="143"/>
      <c r="K126" s="88"/>
    </row>
    <row r="127" spans="2:11" x14ac:dyDescent="0.25">
      <c r="B127" s="24" t="s">
        <v>307</v>
      </c>
      <c r="J127" s="102"/>
      <c r="K127" s="99"/>
    </row>
    <row r="128" spans="2:11" x14ac:dyDescent="0.25">
      <c r="B128" s="24"/>
      <c r="J128" s="102"/>
      <c r="K128" s="88"/>
    </row>
    <row r="129" spans="2:11" x14ac:dyDescent="0.25">
      <c r="B129" s="87" t="s">
        <v>0</v>
      </c>
      <c r="C129" s="88"/>
      <c r="D129" s="88"/>
      <c r="E129" s="89"/>
      <c r="F129" s="88"/>
      <c r="G129" s="88"/>
      <c r="H129" s="88"/>
      <c r="J129" s="102"/>
      <c r="K129" s="88"/>
    </row>
    <row r="130" spans="2:11" x14ac:dyDescent="0.25">
      <c r="B130" s="88" t="s">
        <v>355</v>
      </c>
      <c r="C130" s="88"/>
      <c r="D130" s="88"/>
      <c r="E130" s="89"/>
      <c r="F130" s="88"/>
      <c r="G130" s="88"/>
      <c r="H130" s="88"/>
      <c r="J130" s="60"/>
    </row>
    <row r="131" spans="2:11" x14ac:dyDescent="0.25">
      <c r="B131" s="88" t="s">
        <v>227</v>
      </c>
      <c r="C131" s="88"/>
      <c r="D131" s="88"/>
      <c r="E131" s="89"/>
      <c r="F131" s="88"/>
      <c r="G131" s="88"/>
      <c r="H131" s="88"/>
    </row>
    <row r="132" spans="2:11" x14ac:dyDescent="0.25">
      <c r="B132" s="88" t="s">
        <v>228</v>
      </c>
      <c r="C132" s="88"/>
      <c r="D132" s="88"/>
      <c r="E132" s="89"/>
      <c r="F132" s="88"/>
      <c r="G132" s="88"/>
      <c r="H132" s="88"/>
    </row>
    <row r="133" spans="2:11" x14ac:dyDescent="0.25">
      <c r="B133" s="88" t="s">
        <v>222</v>
      </c>
      <c r="C133" s="88"/>
      <c r="D133" s="88"/>
      <c r="E133" s="89"/>
      <c r="F133" s="88"/>
      <c r="G133" s="88"/>
      <c r="H133" s="88"/>
    </row>
    <row r="134" spans="2:11" ht="12" customHeight="1" x14ac:dyDescent="0.25">
      <c r="B134" s="88"/>
      <c r="C134" s="88"/>
      <c r="D134" s="88"/>
      <c r="E134" s="89"/>
      <c r="F134" s="88"/>
      <c r="G134" s="88"/>
      <c r="H134" s="88"/>
    </row>
    <row r="135" spans="2:11" x14ac:dyDescent="0.25">
      <c r="B135" s="87" t="s">
        <v>104</v>
      </c>
      <c r="C135" s="88"/>
      <c r="D135" s="88"/>
      <c r="E135" s="89"/>
      <c r="F135" s="91">
        <v>2023</v>
      </c>
      <c r="G135" s="91"/>
      <c r="H135" s="91">
        <v>2022</v>
      </c>
    </row>
    <row r="136" spans="2:11" x14ac:dyDescent="0.25">
      <c r="B136" s="88" t="s">
        <v>218</v>
      </c>
      <c r="C136" s="88"/>
      <c r="D136" s="88"/>
      <c r="E136" s="89"/>
      <c r="F136" s="156">
        <v>51695326</v>
      </c>
      <c r="G136" s="73"/>
      <c r="H136" s="156">
        <v>51695326</v>
      </c>
      <c r="I136" s="88"/>
      <c r="J136" s="88"/>
    </row>
    <row r="137" spans="2:11" ht="20.25" customHeight="1" x14ac:dyDescent="0.25">
      <c r="B137" s="88" t="s">
        <v>72</v>
      </c>
      <c r="C137" s="88"/>
      <c r="D137" s="88"/>
      <c r="E137" s="89"/>
      <c r="F137" s="156">
        <f>+'Est. de Rendimiento Fin'!B22</f>
        <v>-10702870.210000038</v>
      </c>
      <c r="G137" s="73"/>
      <c r="H137" s="156">
        <v>8748433.0700000003</v>
      </c>
      <c r="I137" s="88"/>
      <c r="J137" s="88"/>
    </row>
    <row r="138" spans="2:11" x14ac:dyDescent="0.25">
      <c r="B138" s="88" t="s">
        <v>230</v>
      </c>
      <c r="C138" s="88"/>
      <c r="D138" s="88"/>
      <c r="E138" s="89"/>
      <c r="F138" s="156">
        <f>+H138+H137+H139</f>
        <v>27301926.440000001</v>
      </c>
      <c r="G138" s="73"/>
      <c r="H138" s="156">
        <v>18555016.600000001</v>
      </c>
      <c r="J138" s="59"/>
    </row>
    <row r="139" spans="2:11" ht="15.75" thickBot="1" x14ac:dyDescent="0.3">
      <c r="B139" s="88" t="s">
        <v>221</v>
      </c>
      <c r="C139" s="88"/>
      <c r="D139" s="88"/>
      <c r="E139" s="89"/>
      <c r="F139" s="193"/>
      <c r="G139" s="73"/>
      <c r="H139" s="162">
        <v>-1523.23</v>
      </c>
      <c r="J139" s="59"/>
    </row>
    <row r="140" spans="2:11" ht="15.75" thickTop="1" x14ac:dyDescent="0.25">
      <c r="B140" s="87" t="s">
        <v>73</v>
      </c>
      <c r="C140" s="88"/>
      <c r="D140" s="88"/>
      <c r="E140" s="89"/>
      <c r="F140" s="155">
        <f>SUM(F136:F139)</f>
        <v>68294382.229999959</v>
      </c>
      <c r="G140" s="108"/>
      <c r="H140" s="155">
        <f>+H136+H137+H138+H139</f>
        <v>78997252.439999998</v>
      </c>
    </row>
    <row r="141" spans="2:11" x14ac:dyDescent="0.25">
      <c r="B141" s="87"/>
      <c r="C141" s="88"/>
      <c r="D141" s="88"/>
      <c r="E141" s="89"/>
      <c r="F141" s="109"/>
      <c r="G141" s="110"/>
      <c r="H141" s="109"/>
    </row>
    <row r="142" spans="2:11" x14ac:dyDescent="0.25">
      <c r="B142" s="24"/>
      <c r="G142" s="47"/>
      <c r="J142" s="88"/>
    </row>
    <row r="143" spans="2:11" x14ac:dyDescent="0.25">
      <c r="J143" s="88"/>
    </row>
    <row r="144" spans="2:11" x14ac:dyDescent="0.25">
      <c r="B144" s="87" t="s">
        <v>308</v>
      </c>
      <c r="C144" s="88"/>
      <c r="D144" s="88"/>
      <c r="E144" s="89"/>
      <c r="F144" s="88"/>
      <c r="G144" s="88"/>
      <c r="H144" s="88"/>
      <c r="I144" s="111"/>
      <c r="J144" s="88"/>
    </row>
    <row r="145" spans="2:11" x14ac:dyDescent="0.25">
      <c r="B145" s="88" t="s">
        <v>339</v>
      </c>
      <c r="C145" s="88"/>
      <c r="D145" s="88"/>
      <c r="E145" s="89"/>
      <c r="F145" s="88"/>
      <c r="G145" s="88"/>
      <c r="H145" s="88"/>
      <c r="I145" s="111"/>
      <c r="J145" s="88"/>
    </row>
    <row r="146" spans="2:11" x14ac:dyDescent="0.25">
      <c r="B146" s="88" t="s">
        <v>340</v>
      </c>
      <c r="C146" s="88"/>
      <c r="D146" s="88"/>
      <c r="E146" s="89"/>
      <c r="F146" s="88"/>
      <c r="G146" s="88"/>
      <c r="H146" s="88"/>
      <c r="I146" s="111"/>
      <c r="J146" s="88"/>
    </row>
    <row r="147" spans="2:11" x14ac:dyDescent="0.25">
      <c r="B147" s="88"/>
      <c r="C147" s="88"/>
      <c r="D147" s="88"/>
      <c r="E147" s="89"/>
      <c r="F147" s="88"/>
      <c r="G147" s="88"/>
      <c r="H147" s="88"/>
      <c r="I147" s="111"/>
      <c r="J147" s="88"/>
    </row>
    <row r="148" spans="2:11" x14ac:dyDescent="0.25">
      <c r="B148" s="87" t="s">
        <v>101</v>
      </c>
      <c r="C148" s="88"/>
      <c r="D148" s="88"/>
      <c r="E148" s="89"/>
      <c r="F148" s="91">
        <v>2023</v>
      </c>
      <c r="G148" s="98"/>
      <c r="H148" s="91">
        <v>2022</v>
      </c>
      <c r="I148" s="111"/>
      <c r="J148" s="88"/>
      <c r="K148" s="60"/>
    </row>
    <row r="149" spans="2:11" ht="15.75" thickBot="1" x14ac:dyDescent="0.3">
      <c r="B149" s="88" t="s">
        <v>232</v>
      </c>
      <c r="C149" s="88"/>
      <c r="D149" s="88"/>
      <c r="E149" s="89"/>
      <c r="F149" s="162">
        <v>20020000</v>
      </c>
      <c r="G149" s="112"/>
      <c r="H149" s="162">
        <v>19545000</v>
      </c>
      <c r="I149" s="111"/>
      <c r="J149" s="88"/>
      <c r="K149" s="60"/>
    </row>
    <row r="150" spans="2:11" ht="15.75" thickTop="1" x14ac:dyDescent="0.25">
      <c r="B150" s="87" t="s">
        <v>200</v>
      </c>
      <c r="C150" s="88"/>
      <c r="D150" s="88"/>
      <c r="E150" s="89"/>
      <c r="F150" s="155">
        <f>+F149</f>
        <v>20020000</v>
      </c>
      <c r="G150" s="114"/>
      <c r="H150" s="155">
        <f>SUM(H149)</f>
        <v>19545000</v>
      </c>
      <c r="I150" s="111"/>
      <c r="J150" s="135"/>
      <c r="K150" s="60"/>
    </row>
    <row r="151" spans="2:11" x14ac:dyDescent="0.25">
      <c r="B151" s="88"/>
      <c r="C151" s="88"/>
      <c r="D151" s="88"/>
      <c r="E151" s="89"/>
      <c r="F151" s="113"/>
      <c r="G151" s="113"/>
      <c r="H151" s="113"/>
      <c r="I151" s="111"/>
      <c r="J151" s="88"/>
    </row>
    <row r="152" spans="2:11" x14ac:dyDescent="0.25">
      <c r="B152" s="87" t="s">
        <v>309</v>
      </c>
      <c r="C152" s="88"/>
      <c r="D152" s="88"/>
      <c r="E152" s="89"/>
      <c r="F152" s="88"/>
      <c r="G152" s="88"/>
      <c r="H152" s="88"/>
      <c r="I152" s="111"/>
      <c r="J152" s="88"/>
    </row>
    <row r="153" spans="2:11" x14ac:dyDescent="0.25">
      <c r="B153" s="88" t="s">
        <v>338</v>
      </c>
      <c r="C153" s="88"/>
      <c r="D153" s="88"/>
      <c r="E153" s="89"/>
      <c r="F153" s="88"/>
      <c r="G153" s="88"/>
      <c r="H153" s="88"/>
      <c r="J153" s="88"/>
    </row>
    <row r="154" spans="2:11" x14ac:dyDescent="0.25">
      <c r="B154" s="88" t="s">
        <v>343</v>
      </c>
      <c r="C154" s="88"/>
      <c r="D154" s="88"/>
      <c r="E154" s="89"/>
      <c r="F154" s="91"/>
      <c r="G154" s="91"/>
      <c r="H154" s="91"/>
      <c r="I154" s="59"/>
      <c r="J154" s="88"/>
    </row>
    <row r="155" spans="2:11" x14ac:dyDescent="0.25">
      <c r="B155" s="88"/>
      <c r="C155" s="88"/>
      <c r="D155" s="88"/>
      <c r="E155" s="89"/>
      <c r="F155" s="91"/>
      <c r="G155" s="91"/>
      <c r="H155" s="91"/>
      <c r="I155" s="59"/>
      <c r="J155" s="88"/>
    </row>
    <row r="156" spans="2:11" x14ac:dyDescent="0.25">
      <c r="B156" s="88"/>
      <c r="C156" s="88"/>
      <c r="D156" s="88"/>
      <c r="E156" s="89"/>
      <c r="F156" s="91"/>
      <c r="G156" s="91"/>
      <c r="H156" s="91"/>
      <c r="I156" s="59"/>
      <c r="J156" s="88"/>
    </row>
    <row r="157" spans="2:11" x14ac:dyDescent="0.25">
      <c r="B157" s="87" t="s">
        <v>101</v>
      </c>
      <c r="C157" s="87"/>
      <c r="D157" s="87"/>
      <c r="E157" s="87"/>
      <c r="F157" s="91">
        <v>2023</v>
      </c>
      <c r="G157" s="91"/>
      <c r="H157" s="91">
        <v>2022</v>
      </c>
      <c r="I157" s="58"/>
      <c r="J157" s="88"/>
    </row>
    <row r="158" spans="2:11" ht="30" x14ac:dyDescent="0.25">
      <c r="B158" s="150" t="s">
        <v>346</v>
      </c>
      <c r="C158" s="149"/>
      <c r="D158" s="149"/>
      <c r="E158" s="149"/>
      <c r="F158" s="157">
        <v>190167111</v>
      </c>
      <c r="G158" s="158"/>
      <c r="H158" s="157">
        <v>180167111</v>
      </c>
      <c r="I158" s="58"/>
      <c r="J158" s="99"/>
    </row>
    <row r="159" spans="2:11" ht="45" x14ac:dyDescent="0.25">
      <c r="B159" s="150" t="s">
        <v>268</v>
      </c>
      <c r="C159" s="149"/>
      <c r="D159" s="149"/>
      <c r="E159" s="149"/>
      <c r="F159" s="157">
        <v>0</v>
      </c>
      <c r="G159" s="159"/>
      <c r="H159" s="157">
        <v>4840701.43</v>
      </c>
      <c r="I159" s="58"/>
      <c r="J159" s="99"/>
    </row>
    <row r="160" spans="2:11" ht="15.75" x14ac:dyDescent="0.25">
      <c r="B160" s="149" t="s">
        <v>345</v>
      </c>
      <c r="C160" s="149"/>
      <c r="D160" s="149"/>
      <c r="E160" s="149"/>
      <c r="F160" s="157">
        <v>2906000</v>
      </c>
      <c r="G160" s="159"/>
      <c r="H160" s="157">
        <v>0</v>
      </c>
      <c r="I160" s="58"/>
      <c r="J160" s="99"/>
    </row>
    <row r="161" spans="2:11" ht="45" x14ac:dyDescent="0.25">
      <c r="B161" s="151" t="s">
        <v>347</v>
      </c>
      <c r="C161" s="149"/>
      <c r="D161" s="149"/>
      <c r="E161" s="149"/>
      <c r="F161" s="157">
        <v>7083472</v>
      </c>
      <c r="G161" s="159"/>
      <c r="H161" s="157">
        <v>26790972</v>
      </c>
      <c r="I161" s="58"/>
      <c r="J161" s="99"/>
    </row>
    <row r="162" spans="2:11" ht="30" x14ac:dyDescent="0.25">
      <c r="B162" s="151" t="s">
        <v>348</v>
      </c>
      <c r="C162" s="149"/>
      <c r="D162" s="149"/>
      <c r="E162" s="149"/>
      <c r="F162" s="157">
        <v>5600000</v>
      </c>
      <c r="G162" s="159"/>
      <c r="H162" s="157">
        <v>15000000</v>
      </c>
      <c r="I162" s="58"/>
      <c r="J162" s="99"/>
    </row>
    <row r="163" spans="2:11" ht="30" x14ac:dyDescent="0.25">
      <c r="B163" s="150" t="s">
        <v>344</v>
      </c>
      <c r="C163" s="149"/>
      <c r="D163" s="149"/>
      <c r="E163" s="149"/>
      <c r="F163" s="157">
        <v>0</v>
      </c>
      <c r="G163" s="159"/>
      <c r="H163" s="157">
        <v>3234625</v>
      </c>
      <c r="I163" s="58"/>
      <c r="J163" s="99"/>
    </row>
    <row r="164" spans="2:11" ht="30" x14ac:dyDescent="0.25">
      <c r="B164" s="150" t="s">
        <v>267</v>
      </c>
      <c r="C164" s="149"/>
      <c r="D164" s="149"/>
      <c r="E164" s="149"/>
      <c r="F164" s="157">
        <v>0</v>
      </c>
      <c r="G164" s="159"/>
      <c r="H164" s="157">
        <v>9013579.8699999992</v>
      </c>
      <c r="I164" s="58"/>
      <c r="J164" s="99"/>
    </row>
    <row r="165" spans="2:11" ht="15.75" x14ac:dyDescent="0.25">
      <c r="B165" s="149" t="s">
        <v>231</v>
      </c>
      <c r="C165" s="149"/>
      <c r="D165" s="149"/>
      <c r="E165" s="149"/>
      <c r="F165" s="157">
        <v>11663200</v>
      </c>
      <c r="G165" s="159"/>
      <c r="H165" s="157">
        <v>23031195</v>
      </c>
      <c r="J165" s="60"/>
      <c r="K165" s="95"/>
    </row>
    <row r="166" spans="2:11" ht="16.5" thickBot="1" x14ac:dyDescent="0.3">
      <c r="B166" s="149" t="s">
        <v>272</v>
      </c>
      <c r="C166" s="149"/>
      <c r="D166" s="149"/>
      <c r="E166" s="149"/>
      <c r="F166" s="194">
        <v>115700</v>
      </c>
      <c r="G166" s="159"/>
      <c r="H166" s="194">
        <v>773398.64</v>
      </c>
      <c r="J166" s="60"/>
      <c r="K166" s="134"/>
    </row>
    <row r="167" spans="2:11" ht="16.5" thickTop="1" x14ac:dyDescent="0.25">
      <c r="B167" s="87" t="s">
        <v>223</v>
      </c>
      <c r="C167" s="149"/>
      <c r="D167" s="149"/>
      <c r="E167" s="149"/>
      <c r="F167" s="160">
        <f>+F158+F159+F161+F162+F163+F164+F165+F166+F160</f>
        <v>217535483</v>
      </c>
      <c r="G167" s="161"/>
      <c r="H167" s="160">
        <f>+H158+H159+H160+H161+H162+H163+H164+H165+H166</f>
        <v>262851582.94</v>
      </c>
      <c r="I167" s="59"/>
      <c r="J167" s="60"/>
      <c r="K167" s="95"/>
    </row>
    <row r="168" spans="2:11" x14ac:dyDescent="0.25">
      <c r="B168" s="87"/>
      <c r="C168" s="88"/>
      <c r="D168" s="88"/>
      <c r="E168" s="89"/>
      <c r="F168" s="115"/>
      <c r="G168" s="115"/>
      <c r="H168" s="115"/>
      <c r="I168" s="59"/>
      <c r="K168" s="95"/>
    </row>
    <row r="169" spans="2:11" x14ac:dyDescent="0.25">
      <c r="B169" s="87" t="s">
        <v>310</v>
      </c>
      <c r="C169" s="88"/>
      <c r="D169" s="88"/>
      <c r="E169" s="89"/>
      <c r="F169" s="99"/>
      <c r="G169" s="88"/>
      <c r="H169" s="99"/>
      <c r="I169" s="59"/>
      <c r="J169" s="60"/>
      <c r="K169" s="95"/>
    </row>
    <row r="170" spans="2:11" x14ac:dyDescent="0.25">
      <c r="B170" s="88" t="s">
        <v>300</v>
      </c>
      <c r="C170" s="88"/>
      <c r="D170" s="88"/>
      <c r="E170" s="89"/>
      <c r="F170" s="88"/>
      <c r="G170" s="88"/>
      <c r="H170" s="88"/>
      <c r="K170" s="60"/>
    </row>
    <row r="171" spans="2:11" x14ac:dyDescent="0.25">
      <c r="B171" s="88" t="s">
        <v>337</v>
      </c>
      <c r="C171" s="88"/>
      <c r="D171" s="88"/>
      <c r="E171" s="89"/>
      <c r="F171" s="88"/>
      <c r="G171" s="88"/>
      <c r="H171" s="88"/>
      <c r="J171" s="60"/>
    </row>
    <row r="172" spans="2:11" x14ac:dyDescent="0.25">
      <c r="B172" s="88" t="s">
        <v>336</v>
      </c>
      <c r="C172" s="88"/>
      <c r="D172" s="88"/>
      <c r="E172" s="89"/>
      <c r="F172" s="88"/>
      <c r="G172" s="88"/>
      <c r="H172" s="88"/>
    </row>
    <row r="173" spans="2:11" x14ac:dyDescent="0.25">
      <c r="B173" s="88"/>
      <c r="C173" s="88"/>
      <c r="D173" s="88"/>
      <c r="E173" s="89"/>
      <c r="F173" s="88"/>
      <c r="G173" s="88"/>
      <c r="H173" s="88"/>
      <c r="I173" s="59"/>
      <c r="J173" s="116"/>
    </row>
    <row r="174" spans="2:11" x14ac:dyDescent="0.25">
      <c r="B174" s="87" t="s">
        <v>104</v>
      </c>
      <c r="C174" s="149"/>
      <c r="D174" s="149"/>
      <c r="E174" s="149"/>
      <c r="F174" s="91">
        <v>2023</v>
      </c>
      <c r="G174" s="91"/>
      <c r="H174" s="91">
        <v>2022</v>
      </c>
      <c r="J174" s="60"/>
    </row>
    <row r="175" spans="2:11" ht="15.75" x14ac:dyDescent="0.25">
      <c r="B175" s="149" t="s">
        <v>234</v>
      </c>
      <c r="C175" s="149"/>
      <c r="D175" s="149"/>
      <c r="E175" s="149"/>
      <c r="F175" s="157">
        <v>520165.98</v>
      </c>
      <c r="G175" s="157"/>
      <c r="H175" s="157">
        <v>203809.39</v>
      </c>
    </row>
    <row r="176" spans="2:11" ht="15.75" x14ac:dyDescent="0.25">
      <c r="B176" s="149" t="s">
        <v>299</v>
      </c>
      <c r="C176" s="149"/>
      <c r="D176" s="149"/>
      <c r="E176" s="149"/>
      <c r="F176" s="157">
        <v>56000</v>
      </c>
      <c r="G176" s="157"/>
      <c r="H176" s="157">
        <v>41000</v>
      </c>
    </row>
    <row r="177" spans="2:10" ht="16.5" thickBot="1" x14ac:dyDescent="0.3">
      <c r="B177" s="149" t="s">
        <v>204</v>
      </c>
      <c r="C177" s="149"/>
      <c r="D177" s="149"/>
      <c r="E177" s="149"/>
      <c r="F177" s="194">
        <v>1106822.04</v>
      </c>
      <c r="G177" s="157"/>
      <c r="H177" s="194">
        <v>2574700</v>
      </c>
      <c r="J177" s="60"/>
    </row>
    <row r="178" spans="2:10" ht="15.75" thickTop="1" x14ac:dyDescent="0.25">
      <c r="B178" s="87" t="s">
        <v>201</v>
      </c>
      <c r="C178" s="149"/>
      <c r="D178" s="149"/>
      <c r="E178" s="149"/>
      <c r="F178" s="155">
        <f>+F175+F176+F177</f>
        <v>1682988.02</v>
      </c>
      <c r="G178" s="117"/>
      <c r="H178" s="155">
        <f>+H175+H176+H177</f>
        <v>2819509.39</v>
      </c>
    </row>
    <row r="179" spans="2:10" x14ac:dyDescent="0.25">
      <c r="G179" s="54"/>
      <c r="H179" s="54"/>
    </row>
    <row r="180" spans="2:10" x14ac:dyDescent="0.25">
      <c r="B180" s="24" t="s">
        <v>311</v>
      </c>
    </row>
    <row r="181" spans="2:10" x14ac:dyDescent="0.25">
      <c r="B181" s="264" t="s">
        <v>353</v>
      </c>
      <c r="C181" s="264"/>
      <c r="D181" s="264"/>
      <c r="E181" s="264"/>
      <c r="F181" s="264"/>
      <c r="G181" s="264"/>
      <c r="H181" s="264"/>
      <c r="I181" s="264"/>
      <c r="J181" s="264"/>
    </row>
    <row r="184" spans="2:10" x14ac:dyDescent="0.25">
      <c r="B184" s="24" t="s">
        <v>105</v>
      </c>
      <c r="C184" s="24"/>
      <c r="D184" s="24"/>
      <c r="E184" s="24"/>
      <c r="F184" s="48">
        <v>2023</v>
      </c>
      <c r="G184" s="48"/>
      <c r="H184" s="48">
        <v>2022</v>
      </c>
    </row>
    <row r="185" spans="2:10" ht="15.75" x14ac:dyDescent="0.25">
      <c r="B185" t="s">
        <v>106</v>
      </c>
      <c r="C185"/>
      <c r="D185"/>
      <c r="E185"/>
      <c r="F185" s="157">
        <v>84612505.849999994</v>
      </c>
      <c r="G185" s="57"/>
      <c r="H185" s="157">
        <v>85203966.730000004</v>
      </c>
    </row>
    <row r="186" spans="2:10" ht="15.75" hidden="1" x14ac:dyDescent="0.25">
      <c r="B186" t="s">
        <v>108</v>
      </c>
      <c r="C186"/>
      <c r="D186"/>
      <c r="E186"/>
      <c r="F186" s="157">
        <v>0</v>
      </c>
      <c r="G186" s="58"/>
      <c r="H186" s="157">
        <v>0</v>
      </c>
      <c r="J186" s="60"/>
    </row>
    <row r="187" spans="2:10" ht="15.75" hidden="1" x14ac:dyDescent="0.25">
      <c r="B187" t="s">
        <v>109</v>
      </c>
      <c r="C187"/>
      <c r="D187"/>
      <c r="E187"/>
      <c r="F187" s="157">
        <v>0</v>
      </c>
      <c r="G187" s="58"/>
      <c r="H187" s="157">
        <v>0</v>
      </c>
    </row>
    <row r="188" spans="2:10" ht="15.75" x14ac:dyDescent="0.25">
      <c r="B188" t="s">
        <v>110</v>
      </c>
      <c r="C188"/>
      <c r="D188"/>
      <c r="E188"/>
      <c r="F188" s="157">
        <v>0</v>
      </c>
      <c r="G188" s="58"/>
      <c r="H188" s="157">
        <v>15000</v>
      </c>
    </row>
    <row r="189" spans="2:10" ht="15.75" x14ac:dyDescent="0.25">
      <c r="B189" t="s">
        <v>245</v>
      </c>
      <c r="C189"/>
      <c r="D189"/>
      <c r="E189"/>
      <c r="F189" s="157">
        <v>11696935.390000001</v>
      </c>
      <c r="G189" s="58"/>
      <c r="H189" s="157">
        <v>11891500</v>
      </c>
    </row>
    <row r="190" spans="2:10" ht="15.75" x14ac:dyDescent="0.25">
      <c r="B190" t="s">
        <v>321</v>
      </c>
      <c r="C190"/>
      <c r="D190"/>
      <c r="E190"/>
      <c r="F190" s="157">
        <v>62400</v>
      </c>
      <c r="G190" s="58"/>
      <c r="H190" s="157">
        <v>0</v>
      </c>
    </row>
    <row r="191" spans="2:10" ht="15.75" x14ac:dyDescent="0.25">
      <c r="B191" t="s">
        <v>246</v>
      </c>
      <c r="C191"/>
      <c r="D191"/>
      <c r="E191"/>
      <c r="F191" s="157">
        <v>939344.72</v>
      </c>
      <c r="G191" s="58"/>
      <c r="H191" s="157">
        <v>1165000</v>
      </c>
    </row>
    <row r="192" spans="2:10" ht="15.75" x14ac:dyDescent="0.25">
      <c r="B192" t="s">
        <v>235</v>
      </c>
      <c r="C192"/>
      <c r="D192"/>
      <c r="E192"/>
      <c r="F192" s="157">
        <v>0</v>
      </c>
      <c r="G192" s="58"/>
      <c r="H192" s="157">
        <v>0</v>
      </c>
    </row>
    <row r="193" spans="2:10" ht="15.75" x14ac:dyDescent="0.25">
      <c r="B193" t="s">
        <v>276</v>
      </c>
      <c r="C193"/>
      <c r="D193"/>
      <c r="E193"/>
      <c r="F193" s="157">
        <v>0</v>
      </c>
      <c r="G193" s="58"/>
      <c r="H193" s="157">
        <v>30000</v>
      </c>
    </row>
    <row r="194" spans="2:10" ht="15.75" x14ac:dyDescent="0.25">
      <c r="B194" t="s">
        <v>236</v>
      </c>
      <c r="C194"/>
      <c r="D194"/>
      <c r="E194"/>
      <c r="F194" s="157">
        <v>592000</v>
      </c>
      <c r="G194" s="58"/>
      <c r="H194" s="157">
        <v>125000</v>
      </c>
    </row>
    <row r="195" spans="2:10" ht="15.75" x14ac:dyDescent="0.25">
      <c r="B195" t="s">
        <v>111</v>
      </c>
      <c r="C195"/>
      <c r="D195"/>
      <c r="E195"/>
      <c r="F195" s="157">
        <v>8650396.8699999992</v>
      </c>
      <c r="G195" s="58"/>
      <c r="H195" s="157">
        <v>8764548.3699999992</v>
      </c>
    </row>
    <row r="196" spans="2:10" ht="15.75" x14ac:dyDescent="0.25">
      <c r="B196" t="s">
        <v>112</v>
      </c>
      <c r="C196"/>
      <c r="D196"/>
      <c r="E196"/>
      <c r="F196" s="157">
        <v>929467.32</v>
      </c>
      <c r="G196" s="58"/>
      <c r="H196" s="157">
        <v>640738.13</v>
      </c>
      <c r="J196" s="59"/>
    </row>
    <row r="197" spans="2:10" ht="15.75" x14ac:dyDescent="0.25">
      <c r="B197" t="s">
        <v>113</v>
      </c>
      <c r="C197"/>
      <c r="D197"/>
      <c r="E197"/>
      <c r="F197" s="157">
        <v>553007.59</v>
      </c>
      <c r="G197" s="58"/>
      <c r="H197" s="157">
        <v>1728282.3900000001</v>
      </c>
    </row>
    <row r="198" spans="2:10" ht="15.75" x14ac:dyDescent="0.25">
      <c r="B198" t="s">
        <v>114</v>
      </c>
      <c r="C198"/>
      <c r="D198"/>
      <c r="E198"/>
      <c r="F198" s="157">
        <v>3040000</v>
      </c>
      <c r="G198" s="58"/>
      <c r="H198" s="157">
        <v>3000000</v>
      </c>
    </row>
    <row r="199" spans="2:10" ht="15.75" x14ac:dyDescent="0.25">
      <c r="B199" t="s">
        <v>237</v>
      </c>
      <c r="C199"/>
      <c r="D199"/>
      <c r="E199"/>
      <c r="F199" s="157">
        <v>7034255.8700000001</v>
      </c>
      <c r="G199" s="58"/>
      <c r="H199" s="157">
        <v>7329410</v>
      </c>
    </row>
    <row r="200" spans="2:10" ht="15.75" x14ac:dyDescent="0.25">
      <c r="B200" t="s">
        <v>175</v>
      </c>
      <c r="C200"/>
      <c r="D200"/>
      <c r="E200"/>
      <c r="F200" s="157">
        <v>0</v>
      </c>
      <c r="G200" s="58"/>
      <c r="H200" s="157">
        <v>0</v>
      </c>
    </row>
    <row r="201" spans="2:10" ht="15.75" x14ac:dyDescent="0.25">
      <c r="B201" t="s">
        <v>115</v>
      </c>
      <c r="C201"/>
      <c r="D201"/>
      <c r="E201"/>
      <c r="F201" s="157">
        <v>635337.5</v>
      </c>
      <c r="G201" s="58"/>
      <c r="H201" s="157">
        <v>638337.5</v>
      </c>
    </row>
    <row r="202" spans="2:10" ht="15.75" x14ac:dyDescent="0.25">
      <c r="B202" t="s">
        <v>116</v>
      </c>
      <c r="C202"/>
      <c r="D202"/>
      <c r="E202"/>
      <c r="F202" s="157">
        <v>8407793.1199999992</v>
      </c>
      <c r="G202" s="58"/>
      <c r="H202" s="157">
        <v>17442377.460000001</v>
      </c>
      <c r="J202" s="59"/>
    </row>
    <row r="203" spans="2:10" ht="15.75" x14ac:dyDescent="0.25">
      <c r="B203" t="s">
        <v>277</v>
      </c>
      <c r="C203"/>
      <c r="D203"/>
      <c r="E203"/>
      <c r="F203" s="157">
        <v>190400</v>
      </c>
      <c r="G203" s="58"/>
      <c r="H203" s="157">
        <v>795200</v>
      </c>
      <c r="J203" s="59"/>
    </row>
    <row r="204" spans="2:10" ht="15.75" x14ac:dyDescent="0.25">
      <c r="B204" s="153" t="s">
        <v>278</v>
      </c>
      <c r="C204"/>
      <c r="D204"/>
      <c r="E204"/>
      <c r="F204" s="157">
        <v>6899213.4400000004</v>
      </c>
      <c r="G204" s="58"/>
      <c r="H204" s="157">
        <v>6938456.9399999958</v>
      </c>
      <c r="J204" s="59"/>
    </row>
    <row r="205" spans="2:10" s="121" customFormat="1" ht="15.75" x14ac:dyDescent="0.25">
      <c r="B205" t="s">
        <v>279</v>
      </c>
      <c r="C205"/>
      <c r="D205"/>
      <c r="E205"/>
      <c r="F205" s="157">
        <v>6922842.3300000001</v>
      </c>
      <c r="G205" s="58"/>
      <c r="H205" s="157">
        <v>6980031.9199999999</v>
      </c>
      <c r="I205" s="119"/>
      <c r="J205" s="120"/>
    </row>
    <row r="206" spans="2:10" ht="16.5" thickBot="1" x14ac:dyDescent="0.3">
      <c r="B206" t="s">
        <v>280</v>
      </c>
      <c r="C206"/>
      <c r="D206"/>
      <c r="E206" s="154"/>
      <c r="F206" s="194">
        <v>1128487.71</v>
      </c>
      <c r="G206" s="118"/>
      <c r="H206" s="194">
        <v>1128170.9100000011</v>
      </c>
      <c r="I206" s="95"/>
      <c r="J206" s="60"/>
    </row>
    <row r="207" spans="2:10" ht="15.75" thickTop="1" x14ac:dyDescent="0.25">
      <c r="B207" s="24" t="s">
        <v>322</v>
      </c>
      <c r="C207"/>
      <c r="D207" s="95"/>
      <c r="E207"/>
      <c r="F207" s="155">
        <f>SUM(F185:F206)</f>
        <v>142294387.71000004</v>
      </c>
      <c r="G207" s="122"/>
      <c r="H207" s="155">
        <f>SUM(H185:H206)</f>
        <v>153816020.34999999</v>
      </c>
      <c r="I207" s="95"/>
      <c r="J207" s="60"/>
    </row>
    <row r="208" spans="2:10" x14ac:dyDescent="0.25">
      <c r="F208" s="122"/>
      <c r="G208" s="122"/>
      <c r="H208" s="122"/>
      <c r="I208" s="95"/>
      <c r="J208" s="60"/>
    </row>
    <row r="209" spans="2:10" x14ac:dyDescent="0.25">
      <c r="B209" s="24" t="s">
        <v>335</v>
      </c>
    </row>
    <row r="211" spans="2:10" x14ac:dyDescent="0.25">
      <c r="B211" s="24" t="s">
        <v>312</v>
      </c>
    </row>
    <row r="212" spans="2:10" ht="18.75" customHeight="1" x14ac:dyDescent="0.25">
      <c r="B212" s="261" t="s">
        <v>327</v>
      </c>
      <c r="C212" s="261"/>
      <c r="D212" s="261"/>
      <c r="E212" s="261"/>
      <c r="F212" s="261"/>
      <c r="G212" s="261"/>
      <c r="H212" s="261"/>
      <c r="I212" s="261"/>
      <c r="J212" s="261"/>
    </row>
    <row r="213" spans="2:10" ht="42.75" customHeight="1" x14ac:dyDescent="0.25">
      <c r="B213" s="261"/>
      <c r="C213" s="261"/>
      <c r="D213" s="261"/>
      <c r="E213" s="261"/>
      <c r="F213" s="261"/>
      <c r="G213" s="261"/>
      <c r="H213" s="261"/>
      <c r="I213" s="261"/>
      <c r="J213" s="261"/>
    </row>
    <row r="214" spans="2:10" x14ac:dyDescent="0.25">
      <c r="B214" s="88"/>
      <c r="C214" s="88"/>
      <c r="D214" s="88"/>
      <c r="E214" s="89"/>
      <c r="F214" s="88"/>
      <c r="G214" s="88"/>
      <c r="H214" s="88"/>
    </row>
    <row r="215" spans="2:10" x14ac:dyDescent="0.25">
      <c r="B215" s="87" t="s">
        <v>101</v>
      </c>
      <c r="C215" s="149"/>
      <c r="D215" s="149"/>
      <c r="E215" s="149"/>
      <c r="F215" s="91">
        <v>2023</v>
      </c>
      <c r="G215" s="91"/>
      <c r="H215" s="91">
        <v>2022</v>
      </c>
    </row>
    <row r="216" spans="2:10" x14ac:dyDescent="0.25">
      <c r="B216" s="149" t="s">
        <v>284</v>
      </c>
      <c r="C216" s="149"/>
      <c r="D216" s="149"/>
      <c r="E216" s="149"/>
      <c r="F216" s="202">
        <v>0</v>
      </c>
      <c r="G216" s="248"/>
      <c r="H216" s="202">
        <v>30000</v>
      </c>
    </row>
    <row r="217" spans="2:10" x14ac:dyDescent="0.25">
      <c r="B217" s="149" t="s">
        <v>285</v>
      </c>
      <c r="C217" s="149"/>
      <c r="D217" s="149"/>
      <c r="E217" s="149"/>
      <c r="F217" s="202">
        <v>0</v>
      </c>
      <c r="G217" s="248"/>
      <c r="H217" s="202">
        <v>20000</v>
      </c>
      <c r="J217" s="59"/>
    </row>
    <row r="218" spans="2:10" x14ac:dyDescent="0.25">
      <c r="B218" s="149" t="s">
        <v>286</v>
      </c>
      <c r="C218" s="149"/>
      <c r="D218" s="149"/>
      <c r="E218" s="149"/>
      <c r="F218" s="202">
        <v>0</v>
      </c>
      <c r="G218" s="248"/>
      <c r="H218" s="202">
        <v>10000</v>
      </c>
    </row>
    <row r="219" spans="2:10" ht="30" x14ac:dyDescent="0.25">
      <c r="B219" s="151" t="s">
        <v>356</v>
      </c>
      <c r="C219" s="149"/>
      <c r="D219" s="149"/>
      <c r="E219" s="149"/>
      <c r="F219" s="249">
        <v>7877826.96</v>
      </c>
      <c r="G219" s="248"/>
      <c r="H219" s="249">
        <v>115500</v>
      </c>
    </row>
    <row r="220" spans="2:10" ht="30" x14ac:dyDescent="0.25">
      <c r="B220" s="151" t="s">
        <v>287</v>
      </c>
      <c r="C220" s="149"/>
      <c r="D220" s="149"/>
      <c r="E220" s="149"/>
      <c r="F220" s="249">
        <v>0</v>
      </c>
      <c r="G220" s="248"/>
      <c r="H220" s="249">
        <v>4646351.4800000004</v>
      </c>
    </row>
    <row r="221" spans="2:10" x14ac:dyDescent="0.25">
      <c r="B221" s="151" t="s">
        <v>288</v>
      </c>
      <c r="C221" s="149"/>
      <c r="D221" s="149"/>
      <c r="E221" s="149"/>
      <c r="F221" s="249">
        <v>0</v>
      </c>
      <c r="G221" s="248"/>
      <c r="H221" s="249">
        <v>1673654.5</v>
      </c>
    </row>
    <row r="222" spans="2:10" ht="15.75" thickBot="1" x14ac:dyDescent="0.3">
      <c r="B222" s="149" t="s">
        <v>216</v>
      </c>
      <c r="C222" s="149"/>
      <c r="D222" s="149"/>
      <c r="E222" s="149"/>
      <c r="F222" s="250">
        <v>0</v>
      </c>
      <c r="G222" s="251"/>
      <c r="H222" s="250">
        <v>0</v>
      </c>
    </row>
    <row r="223" spans="2:10" ht="15.75" thickTop="1" x14ac:dyDescent="0.25">
      <c r="B223" s="87" t="s">
        <v>215</v>
      </c>
      <c r="C223" s="149"/>
      <c r="D223" s="149"/>
      <c r="E223" s="149"/>
      <c r="F223" s="155">
        <f>+F216+F217+F218+F219+F220+F221</f>
        <v>7877826.96</v>
      </c>
      <c r="G223" s="152"/>
      <c r="H223" s="155">
        <f>+H216+H217+H218+H219+H220+H221+H222</f>
        <v>6495505.9800000004</v>
      </c>
    </row>
    <row r="224" spans="2:10" x14ac:dyDescent="0.25">
      <c r="B224" s="88"/>
      <c r="C224" s="88"/>
      <c r="D224" s="88"/>
      <c r="E224" s="89"/>
      <c r="F224" s="123"/>
      <c r="G224" s="123"/>
      <c r="H224" s="123"/>
    </row>
    <row r="225" spans="2:8" x14ac:dyDescent="0.25">
      <c r="B225" s="87" t="s">
        <v>313</v>
      </c>
      <c r="C225" s="88"/>
      <c r="D225" s="88"/>
      <c r="E225" s="89"/>
      <c r="F225" s="88"/>
      <c r="G225" s="88"/>
      <c r="H225" s="88"/>
    </row>
    <row r="226" spans="2:8" x14ac:dyDescent="0.25">
      <c r="B226" s="30" t="s">
        <v>333</v>
      </c>
    </row>
    <row r="227" spans="2:8" x14ac:dyDescent="0.25">
      <c r="B227" s="30" t="s">
        <v>351</v>
      </c>
    </row>
    <row r="229" spans="2:8" s="24" customFormat="1" x14ac:dyDescent="0.25">
      <c r="B229" s="24" t="s">
        <v>104</v>
      </c>
      <c r="F229" s="48">
        <v>2023</v>
      </c>
      <c r="G229" s="48"/>
      <c r="H229" s="48">
        <v>2022</v>
      </c>
    </row>
    <row r="230" spans="2:8" s="24" customFormat="1" x14ac:dyDescent="0.25">
      <c r="B230" t="s">
        <v>123</v>
      </c>
      <c r="F230" s="189">
        <v>9073502.1999999993</v>
      </c>
      <c r="G230" s="189"/>
      <c r="H230" s="189">
        <v>10789297.944</v>
      </c>
    </row>
    <row r="231" spans="2:8" s="24" customFormat="1" x14ac:dyDescent="0.25">
      <c r="B231" t="s">
        <v>124</v>
      </c>
      <c r="F231" s="189">
        <v>589675.5</v>
      </c>
      <c r="G231" s="189"/>
      <c r="H231" s="189">
        <v>606502.30000000005</v>
      </c>
    </row>
    <row r="232" spans="2:8" s="24" customFormat="1" x14ac:dyDescent="0.25">
      <c r="B232" t="s">
        <v>125</v>
      </c>
      <c r="F232" s="189">
        <v>35832.699999999997</v>
      </c>
      <c r="G232" s="189"/>
      <c r="H232" s="189">
        <v>168415.2</v>
      </c>
    </row>
    <row r="233" spans="2:8" s="24" customFormat="1" x14ac:dyDescent="0.25">
      <c r="B233" t="s">
        <v>323</v>
      </c>
      <c r="F233" s="189">
        <v>53562</v>
      </c>
      <c r="G233" s="189"/>
      <c r="H233" s="189">
        <v>24674.000084745763</v>
      </c>
    </row>
    <row r="234" spans="2:8" s="24" customFormat="1" x14ac:dyDescent="0.25">
      <c r="B234" t="s">
        <v>126</v>
      </c>
      <c r="F234" s="189">
        <v>815192.8</v>
      </c>
      <c r="G234" s="189"/>
      <c r="H234" s="189">
        <v>560488.18428813561</v>
      </c>
    </row>
    <row r="235" spans="2:8" s="24" customFormat="1" x14ac:dyDescent="0.25">
      <c r="B235" t="s">
        <v>127</v>
      </c>
      <c r="F235" s="189">
        <v>1669269.68</v>
      </c>
      <c r="G235" s="189"/>
      <c r="H235" s="189">
        <v>2682332.2599999998</v>
      </c>
    </row>
    <row r="236" spans="2:8" s="24" customFormat="1" hidden="1" x14ac:dyDescent="0.25">
      <c r="B236" t="s">
        <v>128</v>
      </c>
      <c r="F236" s="189">
        <v>0</v>
      </c>
      <c r="G236" s="189"/>
      <c r="H236" s="189">
        <v>0</v>
      </c>
    </row>
    <row r="237" spans="2:8" s="24" customFormat="1" x14ac:dyDescent="0.25">
      <c r="B237" t="s">
        <v>129</v>
      </c>
      <c r="F237" s="189">
        <v>343562.9</v>
      </c>
      <c r="G237" s="189"/>
      <c r="H237" s="189">
        <v>372528.2950847458</v>
      </c>
    </row>
    <row r="238" spans="2:8" s="24" customFormat="1" x14ac:dyDescent="0.25">
      <c r="B238" t="s">
        <v>130</v>
      </c>
      <c r="F238" s="189">
        <v>165740.6</v>
      </c>
      <c r="G238" s="189"/>
      <c r="H238" s="189">
        <v>232970.49999999997</v>
      </c>
    </row>
    <row r="239" spans="2:8" s="24" customFormat="1" x14ac:dyDescent="0.25">
      <c r="B239" t="s">
        <v>131</v>
      </c>
      <c r="F239" s="189">
        <v>14160</v>
      </c>
      <c r="G239" s="189"/>
      <c r="H239" s="189">
        <v>657218.94999999995</v>
      </c>
    </row>
    <row r="240" spans="2:8" s="24" customFormat="1" hidden="1" x14ac:dyDescent="0.25">
      <c r="B240" t="s">
        <v>247</v>
      </c>
      <c r="F240" s="189">
        <v>0</v>
      </c>
      <c r="G240" s="189"/>
      <c r="H240" s="189">
        <v>0</v>
      </c>
    </row>
    <row r="241" spans="2:9" s="24" customFormat="1" hidden="1" x14ac:dyDescent="0.25">
      <c r="B241" t="s">
        <v>248</v>
      </c>
      <c r="F241" s="189">
        <v>0</v>
      </c>
      <c r="G241" s="189"/>
      <c r="H241" s="189">
        <v>0</v>
      </c>
    </row>
    <row r="242" spans="2:9" s="24" customFormat="1" hidden="1" x14ac:dyDescent="0.25">
      <c r="B242" t="s">
        <v>241</v>
      </c>
      <c r="F242" s="189">
        <v>0</v>
      </c>
      <c r="G242" s="189"/>
      <c r="H242" s="189">
        <v>0</v>
      </c>
    </row>
    <row r="243" spans="2:9" s="24" customFormat="1" hidden="1" x14ac:dyDescent="0.25">
      <c r="B243" t="s">
        <v>132</v>
      </c>
      <c r="F243" s="189">
        <v>0</v>
      </c>
      <c r="G243" s="189"/>
      <c r="H243" s="189">
        <v>0</v>
      </c>
    </row>
    <row r="244" spans="2:9" s="24" customFormat="1" x14ac:dyDescent="0.25">
      <c r="B244" t="s">
        <v>133</v>
      </c>
      <c r="F244" s="189">
        <v>557533.28</v>
      </c>
      <c r="G244" s="189"/>
      <c r="H244" s="189">
        <v>953771.97</v>
      </c>
    </row>
    <row r="245" spans="2:9" s="24" customFormat="1" x14ac:dyDescent="0.25">
      <c r="B245" t="s">
        <v>134</v>
      </c>
      <c r="F245" s="189">
        <v>0</v>
      </c>
      <c r="G245" s="189"/>
      <c r="H245" s="189">
        <v>169.5</v>
      </c>
    </row>
    <row r="246" spans="2:9" s="24" customFormat="1" x14ac:dyDescent="0.25">
      <c r="B246" t="s">
        <v>135</v>
      </c>
      <c r="F246" s="189">
        <v>126844</v>
      </c>
      <c r="G246" s="189"/>
      <c r="H246" s="189">
        <v>78116.355593220345</v>
      </c>
    </row>
    <row r="247" spans="2:9" s="24" customFormat="1" x14ac:dyDescent="0.25">
      <c r="B247" t="s">
        <v>178</v>
      </c>
      <c r="F247" s="189">
        <v>20888.05</v>
      </c>
      <c r="G247" s="189"/>
      <c r="H247" s="189">
        <v>3540.9566999999997</v>
      </c>
    </row>
    <row r="248" spans="2:9" s="24" customFormat="1" hidden="1" x14ac:dyDescent="0.25">
      <c r="B248" t="s">
        <v>242</v>
      </c>
      <c r="F248" s="189">
        <v>0</v>
      </c>
      <c r="G248" s="189"/>
      <c r="H248" s="189">
        <v>0</v>
      </c>
    </row>
    <row r="249" spans="2:9" s="24" customFormat="1" hidden="1" x14ac:dyDescent="0.25">
      <c r="B249" t="s">
        <v>136</v>
      </c>
      <c r="F249" s="189">
        <v>0</v>
      </c>
      <c r="G249" s="189"/>
      <c r="H249" s="189">
        <v>0</v>
      </c>
    </row>
    <row r="250" spans="2:9" s="24" customFormat="1" hidden="1" x14ac:dyDescent="0.25">
      <c r="B250" t="s">
        <v>137</v>
      </c>
      <c r="F250" s="189">
        <v>0</v>
      </c>
      <c r="G250" s="189"/>
      <c r="H250" s="189">
        <v>0</v>
      </c>
    </row>
    <row r="251" spans="2:9" s="24" customFormat="1" hidden="1" x14ac:dyDescent="0.25">
      <c r="B251" t="s">
        <v>138</v>
      </c>
      <c r="F251" s="189">
        <v>0</v>
      </c>
      <c r="G251" s="189"/>
      <c r="H251" s="189">
        <v>0</v>
      </c>
    </row>
    <row r="252" spans="2:9" s="24" customFormat="1" hidden="1" x14ac:dyDescent="0.25">
      <c r="B252" t="s">
        <v>139</v>
      </c>
      <c r="F252" s="189">
        <v>0</v>
      </c>
      <c r="G252" s="189"/>
      <c r="H252" s="189">
        <v>0</v>
      </c>
    </row>
    <row r="253" spans="2:9" s="24" customFormat="1" hidden="1" x14ac:dyDescent="0.25">
      <c r="B253" t="s">
        <v>140</v>
      </c>
      <c r="F253" s="189">
        <v>0</v>
      </c>
      <c r="G253" s="189"/>
      <c r="H253" s="189">
        <v>0</v>
      </c>
    </row>
    <row r="254" spans="2:9" s="24" customFormat="1" x14ac:dyDescent="0.25">
      <c r="B254" t="s">
        <v>141</v>
      </c>
      <c r="F254" s="189">
        <v>410677.5</v>
      </c>
      <c r="G254" s="189"/>
      <c r="H254" s="189">
        <v>540508.97364406777</v>
      </c>
      <c r="I254" s="124"/>
    </row>
    <row r="255" spans="2:9" s="24" customFormat="1" x14ac:dyDescent="0.25">
      <c r="B255" t="s">
        <v>142</v>
      </c>
      <c r="F255" s="189">
        <v>152464.45000000001</v>
      </c>
      <c r="G255" s="189"/>
      <c r="H255" s="189">
        <v>62646.43788474577</v>
      </c>
    </row>
    <row r="256" spans="2:9" s="24" customFormat="1" x14ac:dyDescent="0.25">
      <c r="B256" t="s">
        <v>176</v>
      </c>
      <c r="F256" s="189">
        <v>22123.14</v>
      </c>
      <c r="G256" s="189"/>
      <c r="H256" s="189">
        <v>3676.0331999999999</v>
      </c>
    </row>
    <row r="257" spans="2:8" s="24" customFormat="1" x14ac:dyDescent="0.25">
      <c r="B257" t="s">
        <v>324</v>
      </c>
      <c r="F257" s="189">
        <v>3173.61</v>
      </c>
      <c r="G257" s="189"/>
      <c r="H257" s="189">
        <v>0</v>
      </c>
    </row>
    <row r="258" spans="2:8" s="24" customFormat="1" x14ac:dyDescent="0.25">
      <c r="B258" t="s">
        <v>143</v>
      </c>
      <c r="F258" s="189">
        <v>3540000</v>
      </c>
      <c r="G258" s="189"/>
      <c r="H258" s="189">
        <v>5700267.9100000001</v>
      </c>
    </row>
    <row r="259" spans="2:8" s="24" customFormat="1" x14ac:dyDescent="0.25">
      <c r="B259" t="s">
        <v>144</v>
      </c>
      <c r="F259" s="189">
        <v>6030222.5099999998</v>
      </c>
      <c r="G259" s="189"/>
      <c r="H259" s="189">
        <v>4958103</v>
      </c>
    </row>
    <row r="260" spans="2:8" s="24" customFormat="1" hidden="1" x14ac:dyDescent="0.25">
      <c r="B260" t="s">
        <v>145</v>
      </c>
      <c r="F260" s="189">
        <v>0</v>
      </c>
      <c r="G260" s="189"/>
      <c r="H260" s="189">
        <v>0</v>
      </c>
    </row>
    <row r="261" spans="2:8" s="24" customFormat="1" x14ac:dyDescent="0.25">
      <c r="B261" t="s">
        <v>146</v>
      </c>
      <c r="F261" s="189">
        <v>150006.20000000001</v>
      </c>
      <c r="G261" s="189"/>
      <c r="H261" s="189">
        <v>176457.87075127568</v>
      </c>
    </row>
    <row r="262" spans="2:8" s="24" customFormat="1" x14ac:dyDescent="0.25">
      <c r="B262" t="s">
        <v>147</v>
      </c>
      <c r="F262" s="189">
        <v>13475.6</v>
      </c>
      <c r="G262" s="189"/>
      <c r="H262" s="189">
        <v>92591.232000000004</v>
      </c>
    </row>
    <row r="263" spans="2:8" s="24" customFormat="1" hidden="1" x14ac:dyDescent="0.25">
      <c r="B263" t="s">
        <v>148</v>
      </c>
      <c r="F263" s="189">
        <v>0</v>
      </c>
      <c r="G263" s="189"/>
      <c r="H263" s="189">
        <v>0</v>
      </c>
    </row>
    <row r="264" spans="2:8" s="24" customFormat="1" x14ac:dyDescent="0.25">
      <c r="B264" t="s">
        <v>149</v>
      </c>
      <c r="F264" s="189">
        <v>962.88</v>
      </c>
      <c r="G264" s="189"/>
      <c r="H264" s="189">
        <v>48590</v>
      </c>
    </row>
    <row r="265" spans="2:8" s="24" customFormat="1" x14ac:dyDescent="0.25">
      <c r="B265" t="s">
        <v>177</v>
      </c>
      <c r="F265" s="189">
        <v>0</v>
      </c>
      <c r="G265" s="189"/>
      <c r="H265" s="189">
        <v>4954.8200000000006</v>
      </c>
    </row>
    <row r="266" spans="2:8" s="24" customFormat="1" x14ac:dyDescent="0.25">
      <c r="B266" t="s">
        <v>151</v>
      </c>
      <c r="F266" s="189">
        <v>303085.77</v>
      </c>
      <c r="G266" s="189"/>
      <c r="H266" s="189">
        <v>280950.20211864403</v>
      </c>
    </row>
    <row r="267" spans="2:8" s="24" customFormat="1" x14ac:dyDescent="0.25">
      <c r="B267" t="s">
        <v>150</v>
      </c>
      <c r="F267" s="189">
        <v>26543.759999999998</v>
      </c>
      <c r="G267" s="189"/>
      <c r="H267" s="189">
        <v>22051.949999999997</v>
      </c>
    </row>
    <row r="268" spans="2:8" s="24" customFormat="1" x14ac:dyDescent="0.25">
      <c r="B268" t="s">
        <v>152</v>
      </c>
      <c r="F268" s="189">
        <v>371637.85</v>
      </c>
      <c r="G268" s="189"/>
      <c r="H268" s="189">
        <v>249354</v>
      </c>
    </row>
    <row r="269" spans="2:8" s="24" customFormat="1" x14ac:dyDescent="0.25">
      <c r="B269" t="s">
        <v>153</v>
      </c>
      <c r="F269" s="189">
        <v>915058.34</v>
      </c>
      <c r="G269" s="189"/>
      <c r="H269" s="189">
        <v>975453.93002033909</v>
      </c>
    </row>
    <row r="270" spans="2:8" s="24" customFormat="1" x14ac:dyDescent="0.25">
      <c r="B270" t="s">
        <v>249</v>
      </c>
      <c r="F270" s="189">
        <v>0</v>
      </c>
      <c r="G270" s="189"/>
      <c r="H270" s="189">
        <v>155266.20360000001</v>
      </c>
    </row>
    <row r="271" spans="2:8" s="24" customFormat="1" x14ac:dyDescent="0.25">
      <c r="B271" t="s">
        <v>154</v>
      </c>
      <c r="F271" s="189">
        <v>92158</v>
      </c>
      <c r="G271" s="189"/>
      <c r="H271" s="189">
        <v>468934.52703389828</v>
      </c>
    </row>
    <row r="272" spans="2:8" s="24" customFormat="1" x14ac:dyDescent="0.25">
      <c r="B272" t="s">
        <v>281</v>
      </c>
      <c r="F272" s="189">
        <v>1126029.75</v>
      </c>
      <c r="G272" s="189"/>
      <c r="H272" s="189">
        <v>8922.48</v>
      </c>
    </row>
    <row r="273" spans="2:9" s="24" customFormat="1" x14ac:dyDescent="0.25">
      <c r="B273" t="s">
        <v>155</v>
      </c>
      <c r="F273" s="189">
        <v>249442.58</v>
      </c>
      <c r="G273" s="189"/>
      <c r="H273" s="189">
        <v>2401.25</v>
      </c>
    </row>
    <row r="274" spans="2:9" s="24" customFormat="1" x14ac:dyDescent="0.25">
      <c r="B274" t="s">
        <v>156</v>
      </c>
      <c r="F274" s="189">
        <v>298622.51</v>
      </c>
      <c r="G274" s="189"/>
      <c r="H274" s="189">
        <v>921396.38</v>
      </c>
    </row>
    <row r="275" spans="2:9" s="24" customFormat="1" x14ac:dyDescent="0.25">
      <c r="B275" t="s">
        <v>282</v>
      </c>
      <c r="F275" s="189">
        <v>84280.8</v>
      </c>
      <c r="G275" s="189"/>
      <c r="H275" s="189">
        <v>30510</v>
      </c>
    </row>
    <row r="276" spans="2:9" s="24" customFormat="1" x14ac:dyDescent="0.25">
      <c r="B276" t="s">
        <v>250</v>
      </c>
      <c r="F276" s="189">
        <v>38048.120000000003</v>
      </c>
      <c r="G276" s="189"/>
      <c r="H276" s="189">
        <v>315419.48</v>
      </c>
    </row>
    <row r="277" spans="2:9" s="24" customFormat="1" x14ac:dyDescent="0.25">
      <c r="B277" t="s">
        <v>157</v>
      </c>
      <c r="F277" s="189">
        <v>84131.46</v>
      </c>
      <c r="G277" s="189"/>
      <c r="H277" s="189">
        <v>167492.18</v>
      </c>
    </row>
    <row r="278" spans="2:9" s="24" customFormat="1" x14ac:dyDescent="0.25">
      <c r="B278" t="s">
        <v>158</v>
      </c>
      <c r="F278" s="189">
        <v>29088.6</v>
      </c>
      <c r="G278" s="189"/>
      <c r="H278" s="189">
        <v>292619.7</v>
      </c>
    </row>
    <row r="279" spans="2:9" s="24" customFormat="1" x14ac:dyDescent="0.25">
      <c r="B279" t="s">
        <v>159</v>
      </c>
      <c r="F279" s="189">
        <v>272164.45</v>
      </c>
      <c r="G279" s="189"/>
      <c r="H279" s="189">
        <v>3013977.6222881358</v>
      </c>
    </row>
    <row r="280" spans="2:9" s="24" customFormat="1" x14ac:dyDescent="0.25">
      <c r="B280" t="s">
        <v>160</v>
      </c>
      <c r="F280" s="189">
        <v>0</v>
      </c>
      <c r="G280" s="189"/>
      <c r="H280" s="189">
        <v>23750</v>
      </c>
      <c r="I280" s="125"/>
    </row>
    <row r="281" spans="2:9" x14ac:dyDescent="0.25">
      <c r="B281" t="s">
        <v>283</v>
      </c>
      <c r="C281" s="24"/>
      <c r="D281" s="124"/>
      <c r="E281" s="24"/>
      <c r="F281" s="189">
        <v>168510.5</v>
      </c>
      <c r="G281" s="195"/>
      <c r="H281" s="189">
        <v>399140.38800000004</v>
      </c>
    </row>
    <row r="282" spans="2:9" ht="15.75" thickBot="1" x14ac:dyDescent="0.3">
      <c r="B282" t="s">
        <v>354</v>
      </c>
      <c r="C282" s="24"/>
      <c r="D282" s="124"/>
      <c r="E282" s="24"/>
      <c r="F282" s="196">
        <f>+H45-F45</f>
        <v>4411915.55</v>
      </c>
      <c r="G282" s="195"/>
      <c r="H282" s="196">
        <v>0</v>
      </c>
    </row>
    <row r="283" spans="2:9" ht="15.75" thickTop="1" x14ac:dyDescent="0.25">
      <c r="B283" s="24" t="s">
        <v>325</v>
      </c>
      <c r="C283"/>
      <c r="D283"/>
      <c r="E283"/>
      <c r="F283" s="155">
        <f>SUM(F230:F282)</f>
        <v>32259587.640000001</v>
      </c>
      <c r="G283" s="197"/>
      <c r="H283" s="155">
        <f>SUM(H230:H281)</f>
        <v>36045462.986291945</v>
      </c>
    </row>
    <row r="284" spans="2:9" x14ac:dyDescent="0.25">
      <c r="F284" s="126"/>
      <c r="G284" s="62"/>
      <c r="H284" s="126"/>
    </row>
    <row r="285" spans="2:9" ht="31.5" customHeight="1" x14ac:dyDescent="0.25">
      <c r="B285" s="24" t="s">
        <v>314</v>
      </c>
      <c r="F285" s="127"/>
      <c r="G285" s="56"/>
      <c r="H285" s="55"/>
    </row>
    <row r="286" spans="2:9" ht="15" customHeight="1" x14ac:dyDescent="0.25">
      <c r="B286" s="30" t="s">
        <v>334</v>
      </c>
      <c r="F286" s="127"/>
      <c r="G286" s="56"/>
      <c r="H286" s="55"/>
    </row>
    <row r="287" spans="2:9" ht="15" customHeight="1" x14ac:dyDescent="0.25">
      <c r="F287" s="127"/>
      <c r="G287" s="56"/>
      <c r="H287" s="128"/>
    </row>
    <row r="288" spans="2:9" ht="15" customHeight="1" x14ac:dyDescent="0.25">
      <c r="B288" s="24" t="s">
        <v>104</v>
      </c>
      <c r="F288" s="128">
        <v>2023</v>
      </c>
      <c r="G288" s="129"/>
      <c r="H288" s="128">
        <v>2022</v>
      </c>
    </row>
    <row r="289" spans="2:10" ht="15" customHeight="1" thickBot="1" x14ac:dyDescent="0.3">
      <c r="B289" s="30" t="s">
        <v>217</v>
      </c>
      <c r="F289" s="204">
        <f>+J61</f>
        <v>21219855.640000001</v>
      </c>
      <c r="G289" s="198"/>
      <c r="H289" s="204">
        <v>25398896.850000013</v>
      </c>
    </row>
    <row r="290" spans="2:10" ht="15.75" customHeight="1" thickTop="1" x14ac:dyDescent="0.25">
      <c r="F290" s="169">
        <f>+F289</f>
        <v>21219855.640000001</v>
      </c>
      <c r="G290" s="191"/>
      <c r="H290" s="169">
        <f>H289</f>
        <v>25398896.850000013</v>
      </c>
    </row>
    <row r="291" spans="2:10" x14ac:dyDescent="0.25">
      <c r="B291" s="24" t="s">
        <v>315</v>
      </c>
      <c r="F291" s="130"/>
      <c r="G291" s="47"/>
      <c r="I291" s="60"/>
      <c r="J291" s="59"/>
    </row>
    <row r="292" spans="2:10" x14ac:dyDescent="0.25">
      <c r="B292" s="30" t="s">
        <v>350</v>
      </c>
      <c r="F292" s="130"/>
      <c r="J292" s="59"/>
    </row>
    <row r="293" spans="2:10" x14ac:dyDescent="0.25">
      <c r="B293" s="30" t="s">
        <v>225</v>
      </c>
      <c r="F293" s="130"/>
      <c r="J293" s="59"/>
    </row>
    <row r="294" spans="2:10" s="24" customFormat="1" x14ac:dyDescent="0.25">
      <c r="B294" s="24" t="s">
        <v>101</v>
      </c>
      <c r="E294" s="46"/>
      <c r="F294" s="131">
        <v>2023</v>
      </c>
      <c r="G294" s="48"/>
      <c r="H294" s="48">
        <v>2022</v>
      </c>
      <c r="I294" s="125"/>
    </row>
    <row r="295" spans="2:10" s="24" customFormat="1" x14ac:dyDescent="0.25">
      <c r="B295" s="30" t="s">
        <v>117</v>
      </c>
      <c r="E295" s="46"/>
      <c r="F295" s="199">
        <v>7159396.4400000004</v>
      </c>
      <c r="G295" s="200"/>
      <c r="H295" s="199">
        <v>8591538.4600000009</v>
      </c>
      <c r="I295" s="46"/>
      <c r="J295" s="46"/>
    </row>
    <row r="296" spans="2:10" s="24" customFormat="1" x14ac:dyDescent="0.25">
      <c r="B296" s="30" t="s">
        <v>118</v>
      </c>
      <c r="E296" s="46"/>
      <c r="F296" s="199">
        <v>4796954.96</v>
      </c>
      <c r="G296" s="201"/>
      <c r="H296" s="199">
        <v>1795707.49</v>
      </c>
    </row>
    <row r="297" spans="2:10" s="24" customFormat="1" x14ac:dyDescent="0.25">
      <c r="B297" s="30" t="s">
        <v>119</v>
      </c>
      <c r="E297" s="46"/>
      <c r="F297" s="199">
        <v>6418933.5999999996</v>
      </c>
      <c r="G297" s="201"/>
      <c r="H297" s="199">
        <v>6461477.5099999988</v>
      </c>
    </row>
    <row r="298" spans="2:10" s="24" customFormat="1" x14ac:dyDescent="0.25">
      <c r="B298" s="30" t="s">
        <v>120</v>
      </c>
      <c r="E298" s="46"/>
      <c r="F298" s="199">
        <v>229853</v>
      </c>
      <c r="G298" s="201"/>
      <c r="H298" s="199">
        <v>194491</v>
      </c>
    </row>
    <row r="299" spans="2:10" s="24" customFormat="1" x14ac:dyDescent="0.25">
      <c r="B299" s="30" t="s">
        <v>121</v>
      </c>
      <c r="E299" s="46"/>
      <c r="F299" s="199">
        <v>28414</v>
      </c>
      <c r="G299" s="201"/>
      <c r="H299" s="199">
        <v>22665</v>
      </c>
    </row>
    <row r="300" spans="2:10" s="24" customFormat="1" x14ac:dyDescent="0.25">
      <c r="B300" s="30" t="s">
        <v>122</v>
      </c>
      <c r="E300" s="46"/>
      <c r="F300" s="199">
        <v>0</v>
      </c>
      <c r="G300" s="201"/>
      <c r="H300" s="199">
        <v>56500</v>
      </c>
    </row>
    <row r="301" spans="2:10" s="24" customFormat="1" x14ac:dyDescent="0.25">
      <c r="B301" s="30" t="s">
        <v>289</v>
      </c>
      <c r="E301" s="46"/>
      <c r="F301" s="199">
        <v>1460948.5</v>
      </c>
      <c r="G301" s="201"/>
      <c r="H301" s="199">
        <v>605120.51899152552</v>
      </c>
    </row>
    <row r="302" spans="2:10" s="24" customFormat="1" x14ac:dyDescent="0.25">
      <c r="B302" s="30" t="s">
        <v>161</v>
      </c>
      <c r="C302" s="30"/>
      <c r="D302" s="30"/>
      <c r="E302" s="47"/>
      <c r="F302" s="199">
        <v>8842222.5099999998</v>
      </c>
      <c r="G302" s="201"/>
      <c r="H302" s="199">
        <v>11759750</v>
      </c>
    </row>
    <row r="303" spans="2:10" s="24" customFormat="1" x14ac:dyDescent="0.25">
      <c r="B303" s="30" t="s">
        <v>162</v>
      </c>
      <c r="C303" s="30"/>
      <c r="D303" s="30"/>
      <c r="E303" s="47"/>
      <c r="F303" s="199"/>
      <c r="G303" s="201"/>
      <c r="H303" s="199">
        <v>0</v>
      </c>
    </row>
    <row r="304" spans="2:10" s="24" customFormat="1" hidden="1" x14ac:dyDescent="0.25">
      <c r="B304" s="30" t="s">
        <v>179</v>
      </c>
      <c r="C304" s="30"/>
      <c r="D304" s="30"/>
      <c r="E304" s="47"/>
      <c r="F304" s="199"/>
      <c r="G304" s="201"/>
      <c r="H304" s="199"/>
    </row>
    <row r="305" spans="2:8" s="24" customFormat="1" x14ac:dyDescent="0.25">
      <c r="B305" s="30" t="s">
        <v>180</v>
      </c>
      <c r="C305" s="30"/>
      <c r="D305" s="30"/>
      <c r="E305" s="47"/>
      <c r="F305" s="199">
        <v>10644.79</v>
      </c>
      <c r="G305" s="201"/>
      <c r="H305" s="199">
        <v>40554.623299999999</v>
      </c>
    </row>
    <row r="306" spans="2:8" s="24" customFormat="1" x14ac:dyDescent="0.25">
      <c r="B306" s="30" t="s">
        <v>163</v>
      </c>
      <c r="C306" s="30"/>
      <c r="D306" s="30"/>
      <c r="E306" s="47"/>
      <c r="F306" s="199">
        <v>0</v>
      </c>
      <c r="G306" s="201"/>
      <c r="H306" s="199">
        <v>619310.68000000005</v>
      </c>
    </row>
    <row r="307" spans="2:8" s="24" customFormat="1" x14ac:dyDescent="0.25">
      <c r="B307" s="30" t="s">
        <v>238</v>
      </c>
      <c r="C307" s="30"/>
      <c r="D307" s="30"/>
      <c r="E307" s="47"/>
      <c r="F307" s="199">
        <v>0</v>
      </c>
      <c r="G307" s="201"/>
      <c r="H307" s="199"/>
    </row>
    <row r="308" spans="2:8" s="24" customFormat="1" x14ac:dyDescent="0.25">
      <c r="B308" s="30" t="s">
        <v>164</v>
      </c>
      <c r="C308" s="30"/>
      <c r="D308" s="30"/>
      <c r="E308" s="47"/>
      <c r="F308" s="199">
        <v>268686</v>
      </c>
      <c r="G308" s="201"/>
      <c r="H308" s="199">
        <v>306000</v>
      </c>
    </row>
    <row r="309" spans="2:8" s="24" customFormat="1" x14ac:dyDescent="0.25">
      <c r="B309" s="30" t="s">
        <v>165</v>
      </c>
      <c r="C309" s="30"/>
      <c r="D309" s="30"/>
      <c r="E309" s="47"/>
      <c r="F309" s="199">
        <v>0</v>
      </c>
      <c r="G309" s="201"/>
      <c r="H309" s="199">
        <v>24210</v>
      </c>
    </row>
    <row r="310" spans="2:8" s="24" customFormat="1" x14ac:dyDescent="0.25">
      <c r="B310" s="30" t="s">
        <v>181</v>
      </c>
      <c r="C310" s="30"/>
      <c r="D310" s="30"/>
      <c r="E310" s="47"/>
      <c r="F310" s="199">
        <v>0</v>
      </c>
      <c r="G310" s="201"/>
      <c r="H310" s="199"/>
    </row>
    <row r="311" spans="2:8" s="24" customFormat="1" x14ac:dyDescent="0.25">
      <c r="B311" s="30" t="s">
        <v>166</v>
      </c>
      <c r="C311" s="30"/>
      <c r="D311" s="30"/>
      <c r="E311" s="47"/>
      <c r="F311" s="199">
        <v>0</v>
      </c>
      <c r="G311" s="201"/>
      <c r="H311" s="199">
        <v>100362.82399999999</v>
      </c>
    </row>
    <row r="312" spans="2:8" s="24" customFormat="1" x14ac:dyDescent="0.25">
      <c r="B312" s="30" t="s">
        <v>252</v>
      </c>
      <c r="C312" s="30"/>
      <c r="D312" s="30"/>
      <c r="E312" s="47"/>
      <c r="F312" s="199">
        <v>580502.64</v>
      </c>
      <c r="G312" s="201"/>
      <c r="H312" s="199">
        <v>928883.15949152538</v>
      </c>
    </row>
    <row r="313" spans="2:8" s="24" customFormat="1" x14ac:dyDescent="0.25">
      <c r="B313" s="30" t="s">
        <v>167</v>
      </c>
      <c r="C313" s="30"/>
      <c r="D313" s="30"/>
      <c r="E313" s="47"/>
      <c r="F313" s="199">
        <v>4405044.12</v>
      </c>
      <c r="G313" s="201"/>
      <c r="H313" s="199">
        <v>3640824.0700000003</v>
      </c>
    </row>
    <row r="314" spans="2:8" s="24" customFormat="1" x14ac:dyDescent="0.25">
      <c r="B314" s="30" t="s">
        <v>168</v>
      </c>
      <c r="C314" s="30"/>
      <c r="D314" s="30"/>
      <c r="E314" s="47"/>
      <c r="F314" s="199">
        <v>4462200</v>
      </c>
      <c r="G314" s="201"/>
      <c r="H314" s="199">
        <v>8924400</v>
      </c>
    </row>
    <row r="315" spans="2:8" s="24" customFormat="1" x14ac:dyDescent="0.25">
      <c r="B315" s="30" t="s">
        <v>290</v>
      </c>
      <c r="C315" s="30"/>
      <c r="D315" s="30"/>
      <c r="E315" s="47"/>
      <c r="F315" s="199">
        <v>1331763.53</v>
      </c>
      <c r="G315" s="201"/>
      <c r="H315" s="199">
        <v>1412423.5562694916</v>
      </c>
    </row>
    <row r="316" spans="2:8" s="24" customFormat="1" x14ac:dyDescent="0.25">
      <c r="B316" s="30" t="s">
        <v>291</v>
      </c>
      <c r="C316" s="30"/>
      <c r="D316" s="30"/>
      <c r="E316" s="47"/>
      <c r="F316" s="199">
        <v>0</v>
      </c>
      <c r="G316" s="201"/>
      <c r="H316" s="199">
        <v>110314.35750000001</v>
      </c>
    </row>
    <row r="317" spans="2:8" s="24" customFormat="1" x14ac:dyDescent="0.25">
      <c r="B317" s="30" t="s">
        <v>169</v>
      </c>
      <c r="C317" s="30"/>
      <c r="D317" s="30"/>
      <c r="E317" s="47"/>
      <c r="F317" s="199">
        <v>0</v>
      </c>
      <c r="G317" s="201"/>
      <c r="H317" s="199">
        <v>22167.784576271188</v>
      </c>
    </row>
    <row r="318" spans="2:8" s="24" customFormat="1" x14ac:dyDescent="0.25">
      <c r="B318" s="30" t="s">
        <v>292</v>
      </c>
      <c r="C318" s="30"/>
      <c r="D318" s="30"/>
      <c r="E318" s="47"/>
      <c r="F318" s="199">
        <v>56446.59</v>
      </c>
      <c r="G318" s="201"/>
      <c r="H318" s="199">
        <v>128598.48</v>
      </c>
    </row>
    <row r="319" spans="2:8" s="24" customFormat="1" x14ac:dyDescent="0.25">
      <c r="B319" s="30" t="s">
        <v>170</v>
      </c>
      <c r="C319" s="30"/>
      <c r="D319" s="30"/>
      <c r="E319" s="47"/>
      <c r="F319" s="199">
        <v>2212718.9</v>
      </c>
      <c r="G319" s="201"/>
      <c r="H319" s="199">
        <v>1306288.6959999998</v>
      </c>
    </row>
    <row r="320" spans="2:8" x14ac:dyDescent="0.25">
      <c r="B320" s="30" t="s">
        <v>171</v>
      </c>
      <c r="F320" s="199">
        <v>448203.15</v>
      </c>
      <c r="G320" s="202"/>
      <c r="H320" s="199">
        <v>604480.7872033898</v>
      </c>
    </row>
    <row r="321" spans="2:10" x14ac:dyDescent="0.25">
      <c r="B321" s="30" t="s">
        <v>239</v>
      </c>
      <c r="F321" s="199">
        <v>0</v>
      </c>
      <c r="G321" s="202"/>
      <c r="H321" s="199"/>
    </row>
    <row r="322" spans="2:10" x14ac:dyDescent="0.25">
      <c r="B322" s="30" t="s">
        <v>172</v>
      </c>
      <c r="F322" s="199">
        <v>51774</v>
      </c>
      <c r="G322" s="202"/>
      <c r="H322" s="199">
        <v>80759.329999999987</v>
      </c>
    </row>
    <row r="323" spans="2:10" x14ac:dyDescent="0.25">
      <c r="B323" s="30" t="s">
        <v>186</v>
      </c>
      <c r="F323" s="199">
        <v>0</v>
      </c>
      <c r="G323" s="202"/>
      <c r="H323" s="199">
        <v>10372</v>
      </c>
    </row>
    <row r="324" spans="2:10" x14ac:dyDescent="0.25">
      <c r="B324" s="30" t="s">
        <v>294</v>
      </c>
      <c r="F324" s="199">
        <v>106200</v>
      </c>
      <c r="G324" s="202"/>
      <c r="H324" s="199">
        <v>288150</v>
      </c>
    </row>
    <row r="325" spans="2:10" x14ac:dyDescent="0.25">
      <c r="B325" s="30" t="s">
        <v>182</v>
      </c>
      <c r="F325" s="199">
        <v>0</v>
      </c>
      <c r="G325" s="202"/>
      <c r="H325" s="199"/>
    </row>
    <row r="326" spans="2:10" x14ac:dyDescent="0.25">
      <c r="B326" s="30" t="s">
        <v>183</v>
      </c>
      <c r="F326" s="199">
        <v>250000.7</v>
      </c>
      <c r="G326" s="202"/>
      <c r="H326" s="199">
        <v>353006.54000000004</v>
      </c>
    </row>
    <row r="327" spans="2:10" x14ac:dyDescent="0.25">
      <c r="B327" s="30" t="s">
        <v>184</v>
      </c>
      <c r="F327" s="199">
        <v>0</v>
      </c>
      <c r="G327" s="202"/>
      <c r="H327" s="199"/>
    </row>
    <row r="328" spans="2:10" x14ac:dyDescent="0.25">
      <c r="B328" s="30" t="s">
        <v>254</v>
      </c>
      <c r="F328" s="199">
        <v>0</v>
      </c>
      <c r="G328" s="202"/>
      <c r="H328" s="199">
        <v>63745.205999999991</v>
      </c>
    </row>
    <row r="329" spans="2:10" x14ac:dyDescent="0.25">
      <c r="B329" s="30" t="s">
        <v>293</v>
      </c>
      <c r="F329" s="199">
        <v>189999.96</v>
      </c>
      <c r="G329" s="202"/>
      <c r="H329" s="199">
        <v>243499.96000000002</v>
      </c>
    </row>
    <row r="330" spans="2:10" x14ac:dyDescent="0.25">
      <c r="B330" s="30" t="s">
        <v>173</v>
      </c>
      <c r="F330" s="199">
        <v>58136.5</v>
      </c>
      <c r="G330" s="202"/>
      <c r="H330" s="199">
        <v>218500</v>
      </c>
    </row>
    <row r="331" spans="2:10" x14ac:dyDescent="0.25">
      <c r="B331" s="30" t="s">
        <v>185</v>
      </c>
      <c r="F331" s="199">
        <v>1183177.26</v>
      </c>
      <c r="G331" s="202"/>
      <c r="H331" s="199">
        <v>1433924.7489830509</v>
      </c>
    </row>
    <row r="332" spans="2:10" x14ac:dyDescent="0.25">
      <c r="B332" s="30" t="s">
        <v>2</v>
      </c>
      <c r="F332" s="199">
        <v>701660.23</v>
      </c>
      <c r="G332" s="202"/>
      <c r="H332" s="199">
        <v>1648159.9000000001</v>
      </c>
    </row>
    <row r="333" spans="2:10" x14ac:dyDescent="0.25">
      <c r="B333" s="30" t="s">
        <v>253</v>
      </c>
      <c r="F333" s="199">
        <v>0</v>
      </c>
      <c r="G333" s="202"/>
      <c r="H333" s="199">
        <v>182948.6</v>
      </c>
    </row>
    <row r="334" spans="2:10" x14ac:dyDescent="0.25">
      <c r="B334" s="30" t="s">
        <v>174</v>
      </c>
      <c r="F334" s="199">
        <v>0</v>
      </c>
      <c r="G334" s="202"/>
      <c r="H334" s="199">
        <v>1593.7294000000002</v>
      </c>
      <c r="J334" s="60"/>
    </row>
    <row r="335" spans="2:10" ht="15.75" thickBot="1" x14ac:dyDescent="0.3">
      <c r="B335" s="30" t="s">
        <v>240</v>
      </c>
      <c r="F335" s="203">
        <v>1035801.9</v>
      </c>
      <c r="G335" s="202"/>
      <c r="H335" s="203">
        <v>1649533.3952542371</v>
      </c>
      <c r="J335" s="60"/>
    </row>
    <row r="336" spans="2:10" hidden="1" x14ac:dyDescent="0.25">
      <c r="B336" s="30" t="s">
        <v>251</v>
      </c>
      <c r="F336" s="199"/>
      <c r="G336" s="202"/>
      <c r="H336" s="199"/>
      <c r="J336" s="60"/>
    </row>
    <row r="337" spans="2:9" ht="15.75" thickTop="1" x14ac:dyDescent="0.25">
      <c r="B337" s="24" t="s">
        <v>202</v>
      </c>
      <c r="D337" s="95"/>
      <c r="F337" s="197">
        <f>SUM(F295:F335)</f>
        <v>46289683.279999994</v>
      </c>
      <c r="G337" s="197"/>
      <c r="H337" s="197">
        <f>SUM(H295:H335)</f>
        <v>53830262.406969488</v>
      </c>
      <c r="I337" s="132">
        <f>SUM(K295:K334)</f>
        <v>0</v>
      </c>
    </row>
    <row r="338" spans="2:9" hidden="1" x14ac:dyDescent="0.25">
      <c r="B338" s="24" t="s">
        <v>91</v>
      </c>
    </row>
    <row r="339" spans="2:9" hidden="1" x14ac:dyDescent="0.25">
      <c r="B339" s="30" t="s">
        <v>92</v>
      </c>
    </row>
    <row r="340" spans="2:9" hidden="1" x14ac:dyDescent="0.25">
      <c r="B340" s="30" t="s">
        <v>93</v>
      </c>
    </row>
    <row r="341" spans="2:9" hidden="1" x14ac:dyDescent="0.25">
      <c r="B341" s="30" t="s">
        <v>94</v>
      </c>
    </row>
    <row r="342" spans="2:9" hidden="1" x14ac:dyDescent="0.25">
      <c r="B342" s="30" t="s">
        <v>95</v>
      </c>
    </row>
    <row r="343" spans="2:9" hidden="1" x14ac:dyDescent="0.25">
      <c r="B343" s="30" t="s">
        <v>96</v>
      </c>
    </row>
    <row r="344" spans="2:9" hidden="1" x14ac:dyDescent="0.25">
      <c r="B344" s="30" t="s">
        <v>97</v>
      </c>
    </row>
    <row r="345" spans="2:9" hidden="1" x14ac:dyDescent="0.25">
      <c r="B345" s="30" t="s">
        <v>94</v>
      </c>
    </row>
    <row r="346" spans="2:9" hidden="1" x14ac:dyDescent="0.25">
      <c r="B346" s="30" t="s">
        <v>95</v>
      </c>
    </row>
    <row r="347" spans="2:9" x14ac:dyDescent="0.25">
      <c r="F347" s="95"/>
    </row>
    <row r="348" spans="2:9" x14ac:dyDescent="0.25">
      <c r="F348" s="60"/>
    </row>
  </sheetData>
  <mergeCells count="4">
    <mergeCell ref="B212:J213"/>
    <mergeCell ref="B89:J89"/>
    <mergeCell ref="B82:J82"/>
    <mergeCell ref="B181:J181"/>
  </mergeCells>
  <pageMargins left="0.70866141732283472" right="0.70866141732283472" top="0.74803149606299213" bottom="0.74803149606299213" header="0.31496062992125984" footer="0.31496062992125984"/>
  <pageSetup scale="40" orientation="landscape" horizontalDpi="4294967293" verticalDpi="300" r:id="rId1"/>
  <rowBreaks count="4" manualBreakCount="4">
    <brk id="83" max="9" man="1"/>
    <brk id="143" max="9" man="1"/>
    <brk id="208" max="9" man="1"/>
    <brk id="283" max="16383" man="1"/>
  </rowBreaks>
  <colBreaks count="1" manualBreakCount="1">
    <brk id="16" max="1048575" man="1"/>
  </colBreaks>
  <ignoredErrors>
    <ignoredError sqref="H105 F10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Est. de Rendimiento Fin</vt:lpstr>
      <vt:lpstr>Hoja1</vt:lpstr>
      <vt:lpstr>Hoja2</vt:lpstr>
      <vt:lpstr>Hoja4</vt:lpstr>
      <vt:lpstr>Hoja5</vt:lpstr>
      <vt:lpstr>Hoja6</vt:lpstr>
      <vt:lpstr>Hoja7</vt:lpstr>
      <vt:lpstr>Hoja8</vt:lpstr>
      <vt:lpstr>Hoja9</vt:lpstr>
      <vt:lpstr>Cambio del Patrimonio</vt:lpstr>
      <vt:lpstr>Flujo de Efectivo</vt:lpstr>
      <vt:lpstr>NOTAS 7 AL 48 </vt:lpstr>
      <vt:lpstr>'NOTAS 7 AL 48 '!Área_de_impresión</vt:lpstr>
      <vt:lpstr>'NOTAS 7 AL 48 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CRISTIAN FERNANDA  LIRIANO VALERA</cp:lastModifiedBy>
  <cp:lastPrinted>2024-01-23T15:45:51Z</cp:lastPrinted>
  <dcterms:created xsi:type="dcterms:W3CDTF">2018-07-13T15:52:30Z</dcterms:created>
  <dcterms:modified xsi:type="dcterms:W3CDTF">2024-01-25T15:00:09Z</dcterms:modified>
</cp:coreProperties>
</file>